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ECHATRONICS\EXAMS-2023-MORRIS\July_August_2023\2.1\"/>
    </mc:Choice>
  </mc:AlternateContent>
  <xr:revisionPtr revIDLastSave="0" documentId="13_ncr:1_{53E7DDD1-807E-4718-8700-78D5452BE0F1}" xr6:coauthVersionLast="47" xr6:coauthVersionMax="47" xr10:uidLastSave="{00000000-0000-0000-0000-000000000000}"/>
  <bookViews>
    <workbookView xWindow="-108" yWindow="-108" windowWidth="23256" windowHeight="13176" tabRatio="801" xr2:uid="{00000000-000D-0000-FFFF-FFFF00000000}"/>
  </bookViews>
  <sheets>
    <sheet name="Mechatronic  Year 2.1" sheetId="5" r:id="rId1"/>
    <sheet name="CF " sheetId="15" r:id="rId2"/>
    <sheet name="CF2" sheetId="18" r:id="rId3"/>
    <sheet name="OLOLCHOKI" sheetId="17" state="hidden" r:id="rId4"/>
    <sheet name="EMT 1203" sheetId="6" r:id="rId5"/>
    <sheet name="EMT 2101" sheetId="9" r:id="rId6"/>
    <sheet name="EMT 2102" sheetId="8" r:id="rId7"/>
    <sheet name="EMT 2104" sheetId="10" r:id="rId8"/>
    <sheet name="SMA 2119" sheetId="11" r:id="rId9"/>
    <sheet name="IGS 2101" sheetId="13" r:id="rId10"/>
    <sheet name="EMT 2201" sheetId="14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0" hidden="1">'Mechatronic  Year 2.1'!$V$1:$V$145</definedName>
    <definedName name="_xlnm.Print_Area" localSheetId="0">'Mechatronic  Year 2.1'!$A$1:$W$144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9" i="5" l="1"/>
  <c r="R118" i="5"/>
  <c r="R117" i="5"/>
  <c r="R116" i="5"/>
  <c r="R115" i="5"/>
  <c r="R114" i="5"/>
  <c r="R113" i="5"/>
  <c r="R112" i="5"/>
  <c r="E10" i="5"/>
  <c r="T10" i="18"/>
  <c r="S10" i="18"/>
  <c r="R10" i="18"/>
  <c r="T9" i="18"/>
  <c r="S9" i="18"/>
  <c r="R9" i="18"/>
  <c r="Q8" i="18"/>
  <c r="Q20" i="18" s="1"/>
  <c r="P8" i="18"/>
  <c r="P17" i="18" s="1"/>
  <c r="O8" i="18"/>
  <c r="O18" i="18" s="1"/>
  <c r="N8" i="18"/>
  <c r="N19" i="18" s="1"/>
  <c r="M8" i="18"/>
  <c r="M20" i="18" s="1"/>
  <c r="L8" i="18"/>
  <c r="L17" i="18" s="1"/>
  <c r="K8" i="18"/>
  <c r="K18" i="18" s="1"/>
  <c r="J8" i="18"/>
  <c r="J19" i="18" s="1"/>
  <c r="I8" i="18"/>
  <c r="I20" i="18" s="1"/>
  <c r="H8" i="18"/>
  <c r="H17" i="18" s="1"/>
  <c r="G8" i="18"/>
  <c r="G18" i="18" s="1"/>
  <c r="F8" i="18"/>
  <c r="F19" i="18" s="1"/>
  <c r="E8" i="18"/>
  <c r="E20" i="18" s="1"/>
  <c r="K19" i="18" l="1"/>
  <c r="P15" i="18"/>
  <c r="H16" i="18"/>
  <c r="L19" i="18"/>
  <c r="H13" i="18"/>
  <c r="L18" i="18"/>
  <c r="H20" i="18"/>
  <c r="L15" i="18"/>
  <c r="P18" i="18"/>
  <c r="L20" i="18"/>
  <c r="J13" i="18"/>
  <c r="O13" i="18"/>
  <c r="J16" i="18"/>
  <c r="O16" i="18"/>
  <c r="N20" i="18"/>
  <c r="F13" i="18"/>
  <c r="K13" i="18"/>
  <c r="P13" i="18"/>
  <c r="F16" i="18"/>
  <c r="K16" i="18"/>
  <c r="P16" i="18"/>
  <c r="G19" i="18"/>
  <c r="O19" i="18"/>
  <c r="J20" i="18"/>
  <c r="O20" i="18"/>
  <c r="N13" i="18"/>
  <c r="N16" i="18"/>
  <c r="G20" i="18"/>
  <c r="G13" i="18"/>
  <c r="L13" i="18"/>
  <c r="H15" i="18"/>
  <c r="G16" i="18"/>
  <c r="L16" i="18"/>
  <c r="H18" i="18"/>
  <c r="H19" i="18"/>
  <c r="P19" i="18"/>
  <c r="K20" i="18"/>
  <c r="P20" i="18"/>
  <c r="M14" i="18"/>
  <c r="R8" i="18"/>
  <c r="U8" i="18" s="1"/>
  <c r="F14" i="18"/>
  <c r="J14" i="18"/>
  <c r="N14" i="18"/>
  <c r="E15" i="18"/>
  <c r="I15" i="18"/>
  <c r="M15" i="18"/>
  <c r="Q15" i="18"/>
  <c r="F17" i="18"/>
  <c r="J17" i="18"/>
  <c r="N17" i="18"/>
  <c r="E18" i="18"/>
  <c r="I18" i="18"/>
  <c r="M18" i="18"/>
  <c r="Q18" i="18"/>
  <c r="E14" i="18"/>
  <c r="I14" i="18"/>
  <c r="Q14" i="18"/>
  <c r="E17" i="18"/>
  <c r="I17" i="18"/>
  <c r="M17" i="18"/>
  <c r="Q17" i="18"/>
  <c r="F20" i="18"/>
  <c r="S8" i="18"/>
  <c r="S13" i="18" s="1"/>
  <c r="G14" i="18"/>
  <c r="K14" i="18"/>
  <c r="O14" i="18"/>
  <c r="F15" i="18"/>
  <c r="J15" i="18"/>
  <c r="N15" i="18"/>
  <c r="G17" i="18"/>
  <c r="K17" i="18"/>
  <c r="O17" i="18"/>
  <c r="F18" i="18"/>
  <c r="J18" i="18"/>
  <c r="N18" i="18"/>
  <c r="E19" i="18"/>
  <c r="I19" i="18"/>
  <c r="M19" i="18"/>
  <c r="Q19" i="18"/>
  <c r="T8" i="18"/>
  <c r="T13" i="18" s="1"/>
  <c r="E13" i="18"/>
  <c r="I13" i="18"/>
  <c r="M13" i="18"/>
  <c r="Q13" i="18"/>
  <c r="H14" i="18"/>
  <c r="L14" i="18"/>
  <c r="P14" i="18"/>
  <c r="G15" i="18"/>
  <c r="K15" i="18"/>
  <c r="O15" i="18"/>
  <c r="E16" i="18"/>
  <c r="I16" i="18"/>
  <c r="M16" i="18"/>
  <c r="Q16" i="18"/>
  <c r="S18" i="18"/>
  <c r="T19" i="18"/>
  <c r="S15" i="18" l="1"/>
  <c r="S20" i="18"/>
  <c r="T18" i="18"/>
  <c r="S17" i="18"/>
  <c r="T14" i="18"/>
  <c r="S16" i="18"/>
  <c r="T16" i="18"/>
  <c r="T20" i="18"/>
  <c r="T15" i="18"/>
  <c r="T17" i="18"/>
  <c r="S19" i="18"/>
  <c r="S14" i="18"/>
  <c r="V122" i="11" l="1"/>
  <c r="R122" i="11"/>
  <c r="K122" i="11"/>
  <c r="G122" i="11"/>
  <c r="L122" i="11" s="1"/>
  <c r="S122" i="11" s="1"/>
  <c r="R121" i="11"/>
  <c r="K121" i="11"/>
  <c r="G121" i="11"/>
  <c r="L121" i="11" s="1"/>
  <c r="S121" i="11" s="1"/>
  <c r="R120" i="11"/>
  <c r="K120" i="11"/>
  <c r="G120" i="11"/>
  <c r="L120" i="11" s="1"/>
  <c r="R119" i="11"/>
  <c r="K119" i="11"/>
  <c r="G119" i="11"/>
  <c r="L119" i="11" s="1"/>
  <c r="S119" i="11" s="1"/>
  <c r="R118" i="11"/>
  <c r="K118" i="11"/>
  <c r="G118" i="11"/>
  <c r="L118" i="11" s="1"/>
  <c r="S118" i="11" s="1"/>
  <c r="V117" i="11"/>
  <c r="R117" i="11"/>
  <c r="K117" i="11"/>
  <c r="G117" i="11"/>
  <c r="L117" i="11" s="1"/>
  <c r="S117" i="11" s="1"/>
  <c r="R116" i="11"/>
  <c r="G116" i="11"/>
  <c r="R115" i="11"/>
  <c r="G115" i="11"/>
  <c r="R114" i="11"/>
  <c r="K114" i="11"/>
  <c r="G114" i="11"/>
  <c r="L114" i="11" s="1"/>
  <c r="S114" i="11" s="1"/>
  <c r="V114" i="11" s="1"/>
  <c r="V113" i="11"/>
  <c r="R113" i="11"/>
  <c r="K113" i="11"/>
  <c r="G113" i="11"/>
  <c r="L113" i="11" s="1"/>
  <c r="S113" i="11" s="1"/>
  <c r="R112" i="11"/>
  <c r="K112" i="11"/>
  <c r="G112" i="11"/>
  <c r="L112" i="11" s="1"/>
  <c r="S112" i="11" s="1"/>
  <c r="I104" i="5" s="1"/>
  <c r="R111" i="11"/>
  <c r="K111" i="11"/>
  <c r="L111" i="11" s="1"/>
  <c r="G111" i="11"/>
  <c r="R110" i="11"/>
  <c r="K110" i="11"/>
  <c r="G110" i="11"/>
  <c r="R109" i="11"/>
  <c r="K109" i="11"/>
  <c r="G109" i="11"/>
  <c r="R108" i="11"/>
  <c r="K108" i="11"/>
  <c r="G108" i="11"/>
  <c r="L108" i="11" s="1"/>
  <c r="S108" i="11" s="1"/>
  <c r="I100" i="5" s="1"/>
  <c r="V107" i="11"/>
  <c r="R107" i="11"/>
  <c r="K107" i="11"/>
  <c r="L107" i="11" s="1"/>
  <c r="S107" i="11" s="1"/>
  <c r="G107" i="11"/>
  <c r="R106" i="11"/>
  <c r="K106" i="11"/>
  <c r="G106" i="11"/>
  <c r="L106" i="11" s="1"/>
  <c r="S106" i="11" s="1"/>
  <c r="V106" i="11" s="1"/>
  <c r="R105" i="11"/>
  <c r="K105" i="11"/>
  <c r="G105" i="11"/>
  <c r="R104" i="11"/>
  <c r="L104" i="11"/>
  <c r="K104" i="11"/>
  <c r="G104" i="11"/>
  <c r="R103" i="11"/>
  <c r="K103" i="11"/>
  <c r="L103" i="11" s="1"/>
  <c r="G103" i="11"/>
  <c r="R102" i="11"/>
  <c r="K102" i="11"/>
  <c r="G102" i="11"/>
  <c r="V101" i="11"/>
  <c r="R101" i="11"/>
  <c r="K101" i="11"/>
  <c r="G101" i="11"/>
  <c r="R100" i="11"/>
  <c r="K100" i="11"/>
  <c r="G100" i="11"/>
  <c r="L100" i="11" s="1"/>
  <c r="S100" i="11" s="1"/>
  <c r="I92" i="5" s="1"/>
  <c r="R99" i="11"/>
  <c r="K99" i="11"/>
  <c r="L99" i="11" s="1"/>
  <c r="S99" i="11" s="1"/>
  <c r="I91" i="5" s="1"/>
  <c r="G99" i="11"/>
  <c r="R98" i="11"/>
  <c r="K98" i="11"/>
  <c r="G98" i="11"/>
  <c r="V97" i="11"/>
  <c r="R97" i="11"/>
  <c r="K97" i="11"/>
  <c r="G97" i="11"/>
  <c r="L97" i="11" s="1"/>
  <c r="R96" i="11"/>
  <c r="K96" i="11"/>
  <c r="G96" i="11"/>
  <c r="L96" i="11" s="1"/>
  <c r="R95" i="11"/>
  <c r="K95" i="11"/>
  <c r="L95" i="11" s="1"/>
  <c r="G95" i="11"/>
  <c r="V94" i="11"/>
  <c r="R94" i="11"/>
  <c r="K94" i="11"/>
  <c r="G94" i="11"/>
  <c r="L94" i="11" s="1"/>
  <c r="S94" i="11" s="1"/>
  <c r="R93" i="11"/>
  <c r="K93" i="11"/>
  <c r="G93" i="11"/>
  <c r="R92" i="11"/>
  <c r="L92" i="11"/>
  <c r="K92" i="11"/>
  <c r="G92" i="11"/>
  <c r="R91" i="11"/>
  <c r="K91" i="11"/>
  <c r="L91" i="11" s="1"/>
  <c r="G91" i="11"/>
  <c r="R90" i="11"/>
  <c r="K90" i="11"/>
  <c r="G90" i="11"/>
  <c r="R89" i="11"/>
  <c r="K89" i="11"/>
  <c r="G89" i="11"/>
  <c r="R88" i="11"/>
  <c r="K88" i="11"/>
  <c r="G88" i="11"/>
  <c r="L88" i="11" s="1"/>
  <c r="R87" i="11"/>
  <c r="K87" i="11"/>
  <c r="G87" i="11"/>
  <c r="R86" i="11"/>
  <c r="K86" i="11"/>
  <c r="G86" i="11"/>
  <c r="L86" i="11" s="1"/>
  <c r="S86" i="11" s="1"/>
  <c r="R85" i="11"/>
  <c r="K85" i="11"/>
  <c r="G85" i="11"/>
  <c r="V84" i="11"/>
  <c r="R84" i="11"/>
  <c r="K84" i="11"/>
  <c r="G84" i="11"/>
  <c r="L84" i="11" s="1"/>
  <c r="S84" i="11" s="1"/>
  <c r="R83" i="11"/>
  <c r="K83" i="11"/>
  <c r="G83" i="11"/>
  <c r="L83" i="11" s="1"/>
  <c r="S83" i="11" s="1"/>
  <c r="R82" i="11"/>
  <c r="K82" i="11"/>
  <c r="G82" i="11"/>
  <c r="L82" i="11" s="1"/>
  <c r="S82" i="11" s="1"/>
  <c r="R81" i="11"/>
  <c r="K81" i="11"/>
  <c r="G81" i="11"/>
  <c r="L81" i="11" s="1"/>
  <c r="S81" i="11" s="1"/>
  <c r="I74" i="5" s="1"/>
  <c r="R80" i="11"/>
  <c r="K80" i="11"/>
  <c r="G80" i="11"/>
  <c r="L80" i="11" s="1"/>
  <c r="S80" i="11" s="1"/>
  <c r="I73" i="5" s="1"/>
  <c r="R79" i="11"/>
  <c r="K79" i="11"/>
  <c r="G79" i="11"/>
  <c r="L79" i="11" s="1"/>
  <c r="S79" i="11" s="1"/>
  <c r="R78" i="11"/>
  <c r="K78" i="11"/>
  <c r="G78" i="11"/>
  <c r="L78" i="11" s="1"/>
  <c r="S78" i="11" s="1"/>
  <c r="R77" i="11"/>
  <c r="K77" i="11"/>
  <c r="G77" i="11"/>
  <c r="L77" i="11" s="1"/>
  <c r="S77" i="11" s="1"/>
  <c r="I70" i="5" s="1"/>
  <c r="R76" i="11"/>
  <c r="K76" i="11"/>
  <c r="G76" i="11"/>
  <c r="L76" i="11" s="1"/>
  <c r="S76" i="11" s="1"/>
  <c r="I69" i="5" s="1"/>
  <c r="R75" i="11"/>
  <c r="K75" i="11"/>
  <c r="G75" i="11"/>
  <c r="L75" i="11" s="1"/>
  <c r="S75" i="11" s="1"/>
  <c r="V74" i="11"/>
  <c r="R74" i="11"/>
  <c r="K74" i="11"/>
  <c r="G74" i="11"/>
  <c r="R73" i="11"/>
  <c r="K73" i="11"/>
  <c r="G73" i="11"/>
  <c r="R72" i="11"/>
  <c r="K72" i="11"/>
  <c r="G72" i="11"/>
  <c r="L72" i="11" s="1"/>
  <c r="S72" i="11" s="1"/>
  <c r="I65" i="5" s="1"/>
  <c r="R71" i="11"/>
  <c r="K71" i="11"/>
  <c r="G71" i="11"/>
  <c r="L71" i="11" s="1"/>
  <c r="S71" i="11" s="1"/>
  <c r="R70" i="11"/>
  <c r="K70" i="11"/>
  <c r="G70" i="11"/>
  <c r="R69" i="11"/>
  <c r="K69" i="11"/>
  <c r="G69" i="11"/>
  <c r="R68" i="11"/>
  <c r="K68" i="11"/>
  <c r="G68" i="11"/>
  <c r="L68" i="11" s="1"/>
  <c r="S68" i="11" s="1"/>
  <c r="I61" i="5" s="1"/>
  <c r="R67" i="11"/>
  <c r="K67" i="11"/>
  <c r="G67" i="11"/>
  <c r="L67" i="11" s="1"/>
  <c r="S67" i="11" s="1"/>
  <c r="R66" i="11"/>
  <c r="K66" i="11"/>
  <c r="G66" i="11"/>
  <c r="R65" i="11"/>
  <c r="K65" i="11"/>
  <c r="G65" i="11"/>
  <c r="R64" i="11"/>
  <c r="K64" i="11"/>
  <c r="G64" i="11"/>
  <c r="L64" i="11" s="1"/>
  <c r="S64" i="11" s="1"/>
  <c r="I57" i="5" s="1"/>
  <c r="R63" i="11"/>
  <c r="K63" i="11"/>
  <c r="G63" i="11"/>
  <c r="L63" i="11" s="1"/>
  <c r="S63" i="11" s="1"/>
  <c r="R62" i="11"/>
  <c r="K62" i="11"/>
  <c r="G62" i="11"/>
  <c r="R61" i="11"/>
  <c r="K61" i="11"/>
  <c r="G61" i="11"/>
  <c r="R60" i="11"/>
  <c r="K60" i="11"/>
  <c r="G60" i="11"/>
  <c r="L60" i="11" s="1"/>
  <c r="S60" i="11" s="1"/>
  <c r="I52" i="5" s="1"/>
  <c r="R59" i="11"/>
  <c r="K59" i="11"/>
  <c r="G59" i="11"/>
  <c r="L59" i="11" s="1"/>
  <c r="S59" i="11" s="1"/>
  <c r="R58" i="11"/>
  <c r="K58" i="11"/>
  <c r="G58" i="11"/>
  <c r="R57" i="11"/>
  <c r="K57" i="11"/>
  <c r="G57" i="11"/>
  <c r="R56" i="11"/>
  <c r="K56" i="11"/>
  <c r="G56" i="11"/>
  <c r="L56" i="11" s="1"/>
  <c r="S56" i="11" s="1"/>
  <c r="I48" i="5" s="1"/>
  <c r="R55" i="11"/>
  <c r="K55" i="11"/>
  <c r="G55" i="11"/>
  <c r="L55" i="11" s="1"/>
  <c r="S55" i="11" s="1"/>
  <c r="R54" i="11"/>
  <c r="K54" i="11"/>
  <c r="G54" i="11"/>
  <c r="R53" i="11"/>
  <c r="K53" i="11"/>
  <c r="G53" i="11"/>
  <c r="R52" i="11"/>
  <c r="K52" i="11"/>
  <c r="G52" i="11"/>
  <c r="L52" i="11" s="1"/>
  <c r="S52" i="11" s="1"/>
  <c r="I44" i="5" s="1"/>
  <c r="R51" i="11"/>
  <c r="K51" i="11"/>
  <c r="G51" i="11"/>
  <c r="L51" i="11" s="1"/>
  <c r="S51" i="11" s="1"/>
  <c r="R50" i="11"/>
  <c r="K50" i="11"/>
  <c r="G50" i="11"/>
  <c r="R49" i="11"/>
  <c r="K49" i="11"/>
  <c r="G49" i="11"/>
  <c r="R48" i="11"/>
  <c r="K48" i="11"/>
  <c r="G48" i="11"/>
  <c r="L48" i="11" s="1"/>
  <c r="S48" i="11" s="1"/>
  <c r="I40" i="5" s="1"/>
  <c r="R47" i="11"/>
  <c r="K47" i="11"/>
  <c r="G47" i="11"/>
  <c r="R46" i="11"/>
  <c r="K46" i="11"/>
  <c r="G46" i="11"/>
  <c r="L46" i="11" s="1"/>
  <c r="S46" i="11" s="1"/>
  <c r="R45" i="11"/>
  <c r="K45" i="11"/>
  <c r="G45" i="11"/>
  <c r="L45" i="11" s="1"/>
  <c r="S45" i="11" s="1"/>
  <c r="R44" i="11"/>
  <c r="K44" i="11"/>
  <c r="G44" i="11"/>
  <c r="L44" i="11" s="1"/>
  <c r="S44" i="11" s="1"/>
  <c r="I36" i="5" s="1"/>
  <c r="R43" i="11"/>
  <c r="K43" i="11"/>
  <c r="G43" i="11"/>
  <c r="R42" i="11"/>
  <c r="L42" i="11"/>
  <c r="K42" i="11"/>
  <c r="G42" i="11"/>
  <c r="R41" i="11"/>
  <c r="K41" i="11"/>
  <c r="L41" i="11" s="1"/>
  <c r="G41" i="11"/>
  <c r="R40" i="11"/>
  <c r="K40" i="11"/>
  <c r="G40" i="11"/>
  <c r="R39" i="11"/>
  <c r="K39" i="11"/>
  <c r="G39" i="11"/>
  <c r="R38" i="11"/>
  <c r="L38" i="11"/>
  <c r="S38" i="11" s="1"/>
  <c r="I30" i="5" s="1"/>
  <c r="K38" i="11"/>
  <c r="G38" i="11"/>
  <c r="R37" i="11"/>
  <c r="K37" i="11"/>
  <c r="L37" i="11" s="1"/>
  <c r="G37" i="11"/>
  <c r="R36" i="11"/>
  <c r="K36" i="11"/>
  <c r="G36" i="11"/>
  <c r="R35" i="11"/>
  <c r="K35" i="11"/>
  <c r="G35" i="11"/>
  <c r="R34" i="11"/>
  <c r="K34" i="11"/>
  <c r="G34" i="11"/>
  <c r="L34" i="11" s="1"/>
  <c r="S34" i="11" s="1"/>
  <c r="I26" i="5" s="1"/>
  <c r="R33" i="11"/>
  <c r="K33" i="11"/>
  <c r="L33" i="11" s="1"/>
  <c r="S33" i="11" s="1"/>
  <c r="I25" i="5" s="1"/>
  <c r="G33" i="11"/>
  <c r="R32" i="11"/>
  <c r="K32" i="11"/>
  <c r="G32" i="11"/>
  <c r="V31" i="11"/>
  <c r="R31" i="11"/>
  <c r="K31" i="11"/>
  <c r="G31" i="11"/>
  <c r="R30" i="11"/>
  <c r="K30" i="11"/>
  <c r="G30" i="11"/>
  <c r="L30" i="11" s="1"/>
  <c r="S30" i="11" s="1"/>
  <c r="I22" i="5" s="1"/>
  <c r="R29" i="11"/>
  <c r="K29" i="11"/>
  <c r="G29" i="11"/>
  <c r="R28" i="11"/>
  <c r="K28" i="11"/>
  <c r="G28" i="11"/>
  <c r="R27" i="11"/>
  <c r="K27" i="11"/>
  <c r="G27" i="11"/>
  <c r="V26" i="11"/>
  <c r="R26" i="11"/>
  <c r="L26" i="11"/>
  <c r="K26" i="11"/>
  <c r="G26" i="11"/>
  <c r="R25" i="11"/>
  <c r="K25" i="11"/>
  <c r="L25" i="11" s="1"/>
  <c r="G25" i="11"/>
  <c r="R24" i="11"/>
  <c r="K24" i="11"/>
  <c r="G24" i="11"/>
  <c r="R23" i="11"/>
  <c r="K23" i="11"/>
  <c r="G23" i="11"/>
  <c r="R22" i="11"/>
  <c r="K22" i="11"/>
  <c r="G22" i="11"/>
  <c r="L22" i="11" s="1"/>
  <c r="S22" i="11" s="1"/>
  <c r="I15" i="5" s="1"/>
  <c r="R21" i="11"/>
  <c r="K21" i="11"/>
  <c r="G21" i="11"/>
  <c r="R20" i="11"/>
  <c r="K20" i="11"/>
  <c r="G20" i="11"/>
  <c r="L20" i="11" s="1"/>
  <c r="S20" i="11" s="1"/>
  <c r="R19" i="11"/>
  <c r="K19" i="11"/>
  <c r="G19" i="11"/>
  <c r="A19" i="1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R18" i="11"/>
  <c r="K18" i="11"/>
  <c r="G18" i="11"/>
  <c r="L18" i="11" s="1"/>
  <c r="S18" i="11" s="1"/>
  <c r="I11" i="5" s="1"/>
  <c r="A18" i="11"/>
  <c r="V17" i="11"/>
  <c r="R17" i="11"/>
  <c r="K17" i="11"/>
  <c r="L17" i="11" s="1"/>
  <c r="S17" i="11" s="1"/>
  <c r="I10" i="5" s="1"/>
  <c r="G17" i="11"/>
  <c r="A17" i="11"/>
  <c r="R16" i="11"/>
  <c r="K16" i="11"/>
  <c r="G16" i="11"/>
  <c r="A16" i="11"/>
  <c r="R15" i="11"/>
  <c r="K15" i="11"/>
  <c r="G15" i="11"/>
  <c r="V46" i="11" l="1"/>
  <c r="I38" i="5"/>
  <c r="V75" i="11"/>
  <c r="I68" i="5"/>
  <c r="V79" i="11"/>
  <c r="I72" i="5"/>
  <c r="V83" i="11"/>
  <c r="I76" i="5"/>
  <c r="V118" i="11"/>
  <c r="I107" i="5"/>
  <c r="V20" i="11"/>
  <c r="I13" i="5"/>
  <c r="V45" i="11"/>
  <c r="I37" i="5"/>
  <c r="V78" i="11"/>
  <c r="I71" i="5"/>
  <c r="V82" i="11"/>
  <c r="I75" i="5"/>
  <c r="V86" i="11"/>
  <c r="I79" i="5"/>
  <c r="V51" i="11"/>
  <c r="I43" i="5"/>
  <c r="V55" i="11"/>
  <c r="I47" i="5"/>
  <c r="V59" i="11"/>
  <c r="I51" i="5"/>
  <c r="V63" i="11"/>
  <c r="I55" i="5"/>
  <c r="V67" i="11"/>
  <c r="I60" i="5"/>
  <c r="V71" i="11"/>
  <c r="I64" i="5"/>
  <c r="V119" i="11"/>
  <c r="I110" i="5"/>
  <c r="V42" i="11"/>
  <c r="L19" i="11"/>
  <c r="S19" i="11" s="1"/>
  <c r="I12" i="5" s="1"/>
  <c r="L21" i="11"/>
  <c r="S21" i="11" s="1"/>
  <c r="L28" i="11"/>
  <c r="S28" i="11" s="1"/>
  <c r="L29" i="11"/>
  <c r="S29" i="11" s="1"/>
  <c r="V38" i="11"/>
  <c r="L40" i="11"/>
  <c r="S40" i="11" s="1"/>
  <c r="L43" i="11"/>
  <c r="L47" i="11"/>
  <c r="S47" i="11" s="1"/>
  <c r="I39" i="5" s="1"/>
  <c r="L85" i="11"/>
  <c r="L87" i="11"/>
  <c r="S87" i="11" s="1"/>
  <c r="L93" i="11"/>
  <c r="S101" i="11"/>
  <c r="L105" i="11"/>
  <c r="S105" i="11" s="1"/>
  <c r="I97" i="5" s="1"/>
  <c r="I98" i="5"/>
  <c r="L15" i="11"/>
  <c r="L16" i="11"/>
  <c r="S16" i="11" s="1"/>
  <c r="L24" i="11"/>
  <c r="S24" i="11" s="1"/>
  <c r="L27" i="11"/>
  <c r="S27" i="11" s="1"/>
  <c r="I19" i="5" s="1"/>
  <c r="V33" i="11"/>
  <c r="V34" i="11"/>
  <c r="L36" i="11"/>
  <c r="S36" i="11" s="1"/>
  <c r="L39" i="11"/>
  <c r="S41" i="11"/>
  <c r="L90" i="11"/>
  <c r="S90" i="11" s="1"/>
  <c r="S95" i="11"/>
  <c r="S97" i="11"/>
  <c r="V99" i="11"/>
  <c r="L110" i="11"/>
  <c r="S110" i="11" s="1"/>
  <c r="S111" i="11"/>
  <c r="L23" i="11"/>
  <c r="S23" i="11" s="1"/>
  <c r="I16" i="5" s="1"/>
  <c r="S25" i="11"/>
  <c r="S26" i="11"/>
  <c r="L31" i="11"/>
  <c r="S31" i="11" s="1"/>
  <c r="I23" i="5" s="1"/>
  <c r="L32" i="11"/>
  <c r="S32" i="11" s="1"/>
  <c r="L35" i="11"/>
  <c r="S37" i="11"/>
  <c r="I29" i="5" s="1"/>
  <c r="S42" i="11"/>
  <c r="I34" i="5" s="1"/>
  <c r="L49" i="11"/>
  <c r="S49" i="11" s="1"/>
  <c r="I41" i="5" s="1"/>
  <c r="L50" i="11"/>
  <c r="S50" i="11" s="1"/>
  <c r="L53" i="11"/>
  <c r="S53" i="11" s="1"/>
  <c r="I45" i="5" s="1"/>
  <c r="L54" i="11"/>
  <c r="S54" i="11" s="1"/>
  <c r="L57" i="11"/>
  <c r="S57" i="11" s="1"/>
  <c r="I49" i="5" s="1"/>
  <c r="L58" i="11"/>
  <c r="S58" i="11" s="1"/>
  <c r="L61" i="11"/>
  <c r="S61" i="11" s="1"/>
  <c r="I53" i="5" s="1"/>
  <c r="L62" i="11"/>
  <c r="S62" i="11" s="1"/>
  <c r="L65" i="11"/>
  <c r="S65" i="11" s="1"/>
  <c r="I58" i="5" s="1"/>
  <c r="L66" i="11"/>
  <c r="S66" i="11" s="1"/>
  <c r="L69" i="11"/>
  <c r="S69" i="11" s="1"/>
  <c r="I62" i="5" s="1"/>
  <c r="L70" i="11"/>
  <c r="S70" i="11" s="1"/>
  <c r="L73" i="11"/>
  <c r="S73" i="11" s="1"/>
  <c r="I66" i="5" s="1"/>
  <c r="L74" i="11"/>
  <c r="S74" i="11" s="1"/>
  <c r="L89" i="11"/>
  <c r="S89" i="11" s="1"/>
  <c r="S91" i="11"/>
  <c r="L101" i="11"/>
  <c r="L102" i="11"/>
  <c r="S102" i="11" s="1"/>
  <c r="S103" i="11"/>
  <c r="S104" i="11"/>
  <c r="I96" i="5" s="1"/>
  <c r="L109" i="11"/>
  <c r="S109" i="11" s="1"/>
  <c r="I101" i="5" s="1"/>
  <c r="S93" i="11"/>
  <c r="V22" i="11"/>
  <c r="V23" i="11"/>
  <c r="S35" i="11"/>
  <c r="S39" i="11"/>
  <c r="S43" i="11"/>
  <c r="S15" i="11"/>
  <c r="I8" i="5" s="1"/>
  <c r="V18" i="11"/>
  <c r="V19" i="11"/>
  <c r="R128" i="11"/>
  <c r="S128" i="11" s="1"/>
  <c r="R130" i="11"/>
  <c r="S130" i="11" s="1"/>
  <c r="R126" i="11"/>
  <c r="S126" i="11" s="1"/>
  <c r="R132" i="11"/>
  <c r="S132" i="11" s="1"/>
  <c r="V15" i="11"/>
  <c r="V27" i="11"/>
  <c r="V30" i="11"/>
  <c r="S85" i="11"/>
  <c r="V88" i="11"/>
  <c r="V100" i="11"/>
  <c r="V44" i="11"/>
  <c r="V48" i="11"/>
  <c r="V104" i="11"/>
  <c r="V105" i="11"/>
  <c r="V108" i="11"/>
  <c r="V109" i="11"/>
  <c r="V112" i="11"/>
  <c r="S120" i="11"/>
  <c r="V49" i="11"/>
  <c r="V52" i="11"/>
  <c r="V53" i="11"/>
  <c r="V56" i="11"/>
  <c r="V57" i="11"/>
  <c r="V60" i="11"/>
  <c r="V61" i="11"/>
  <c r="V64" i="11"/>
  <c r="V65" i="11"/>
  <c r="V68" i="11"/>
  <c r="V69" i="11"/>
  <c r="V72" i="11"/>
  <c r="V73" i="11"/>
  <c r="V76" i="11"/>
  <c r="V77" i="11"/>
  <c r="V80" i="11"/>
  <c r="V81" i="11"/>
  <c r="S88" i="11"/>
  <c r="I81" i="5" s="1"/>
  <c r="S92" i="11"/>
  <c r="S96" i="11"/>
  <c r="L98" i="11"/>
  <c r="S98" i="11" s="1"/>
  <c r="V120" i="11"/>
  <c r="V121" i="11"/>
  <c r="V89" i="11" l="1"/>
  <c r="I82" i="5"/>
  <c r="V110" i="11"/>
  <c r="I102" i="5"/>
  <c r="V90" i="11"/>
  <c r="I83" i="5"/>
  <c r="V16" i="11"/>
  <c r="I9" i="5"/>
  <c r="V29" i="11"/>
  <c r="I21" i="5"/>
  <c r="V85" i="11"/>
  <c r="I78" i="5"/>
  <c r="P128" i="11"/>
  <c r="Q128" i="11" s="1"/>
  <c r="V39" i="11"/>
  <c r="I31" i="5"/>
  <c r="V93" i="11"/>
  <c r="I86" i="5"/>
  <c r="V102" i="11"/>
  <c r="I94" i="5"/>
  <c r="V66" i="11"/>
  <c r="I59" i="5"/>
  <c r="V58" i="11"/>
  <c r="I50" i="5"/>
  <c r="V50" i="11"/>
  <c r="I42" i="5"/>
  <c r="V25" i="11"/>
  <c r="I18" i="5"/>
  <c r="I33" i="5"/>
  <c r="V41" i="11"/>
  <c r="V28" i="11"/>
  <c r="I20" i="5"/>
  <c r="V43" i="11"/>
  <c r="I35" i="5"/>
  <c r="V103" i="11"/>
  <c r="I95" i="5"/>
  <c r="V98" i="11"/>
  <c r="I90" i="5"/>
  <c r="P132" i="11"/>
  <c r="Q132" i="11" s="1"/>
  <c r="V35" i="11"/>
  <c r="I27" i="5"/>
  <c r="V32" i="11"/>
  <c r="I24" i="5"/>
  <c r="V87" i="11"/>
  <c r="I80" i="5"/>
  <c r="V40" i="11"/>
  <c r="I32" i="5"/>
  <c r="V21" i="11"/>
  <c r="I14" i="5"/>
  <c r="V92" i="11"/>
  <c r="I85" i="5"/>
  <c r="V96" i="11"/>
  <c r="I89" i="5"/>
  <c r="V47" i="11"/>
  <c r="V91" i="11"/>
  <c r="I84" i="5"/>
  <c r="V70" i="11"/>
  <c r="I63" i="5"/>
  <c r="V62" i="11"/>
  <c r="I54" i="5"/>
  <c r="V54" i="11"/>
  <c r="I46" i="5"/>
  <c r="V111" i="11"/>
  <c r="I103" i="5"/>
  <c r="V95" i="11"/>
  <c r="I88" i="5"/>
  <c r="V36" i="11"/>
  <c r="I28" i="5"/>
  <c r="V24" i="11"/>
  <c r="G125" i="11" s="1"/>
  <c r="I17" i="5"/>
  <c r="V37" i="11"/>
  <c r="T132" i="11"/>
  <c r="F129" i="11"/>
  <c r="T130" i="11"/>
  <c r="T126" i="11"/>
  <c r="T128" i="11"/>
  <c r="P130" i="11"/>
  <c r="Q130" i="11" s="1"/>
  <c r="P126" i="11"/>
  <c r="Q126" i="11" s="1"/>
  <c r="I125" i="11" l="1"/>
  <c r="F125" i="11"/>
  <c r="F130" i="11"/>
  <c r="K125" i="11"/>
  <c r="F131" i="11" s="1"/>
  <c r="F132" i="11" s="1"/>
  <c r="J125" i="11"/>
  <c r="H125" i="11"/>
  <c r="U129" i="6" l="1"/>
  <c r="N129" i="6"/>
  <c r="J129" i="6"/>
  <c r="G129" i="6"/>
  <c r="O129" i="6" s="1"/>
  <c r="U128" i="6"/>
  <c r="N128" i="6"/>
  <c r="J128" i="6"/>
  <c r="G128" i="6"/>
  <c r="O128" i="6" s="1"/>
  <c r="U127" i="6"/>
  <c r="N127" i="6"/>
  <c r="J127" i="6"/>
  <c r="G127" i="6"/>
  <c r="Y126" i="6"/>
  <c r="U126" i="6"/>
  <c r="N126" i="6"/>
  <c r="J126" i="6"/>
  <c r="O126" i="6" s="1"/>
  <c r="V126" i="6" s="1"/>
  <c r="G126" i="6"/>
  <c r="U125" i="6"/>
  <c r="N125" i="6"/>
  <c r="Y125" i="6" s="1"/>
  <c r="J125" i="6"/>
  <c r="G125" i="6"/>
  <c r="U124" i="6"/>
  <c r="N124" i="6"/>
  <c r="J124" i="6"/>
  <c r="G124" i="6"/>
  <c r="U123" i="6"/>
  <c r="Y123" i="6" s="1"/>
  <c r="N123" i="6"/>
  <c r="J123" i="6"/>
  <c r="G123" i="6"/>
  <c r="U122" i="6"/>
  <c r="N122" i="6"/>
  <c r="J122" i="6"/>
  <c r="G122" i="6"/>
  <c r="U121" i="6"/>
  <c r="N121" i="6"/>
  <c r="J121" i="6"/>
  <c r="G121" i="6"/>
  <c r="O121" i="6" s="1"/>
  <c r="U120" i="6"/>
  <c r="N120" i="6"/>
  <c r="J120" i="6"/>
  <c r="G120" i="6"/>
  <c r="O120" i="6" s="1"/>
  <c r="U119" i="6"/>
  <c r="N119" i="6"/>
  <c r="J119" i="6"/>
  <c r="G119" i="6"/>
  <c r="Y118" i="6"/>
  <c r="U118" i="6"/>
  <c r="N118" i="6"/>
  <c r="J118" i="6"/>
  <c r="O118" i="6" s="1"/>
  <c r="V118" i="6" s="1"/>
  <c r="G118" i="6"/>
  <c r="U117" i="6"/>
  <c r="N117" i="6"/>
  <c r="Y117" i="6" s="1"/>
  <c r="J117" i="6"/>
  <c r="G117" i="6"/>
  <c r="U116" i="6"/>
  <c r="N116" i="6"/>
  <c r="J116" i="6"/>
  <c r="G116" i="6"/>
  <c r="U115" i="6"/>
  <c r="Y115" i="6" s="1"/>
  <c r="N115" i="6"/>
  <c r="J115" i="6"/>
  <c r="G115" i="6"/>
  <c r="U114" i="6"/>
  <c r="N114" i="6"/>
  <c r="J114" i="6"/>
  <c r="G114" i="6"/>
  <c r="U113" i="6"/>
  <c r="N113" i="6"/>
  <c r="J113" i="6"/>
  <c r="G113" i="6"/>
  <c r="O113" i="6" s="1"/>
  <c r="U112" i="6"/>
  <c r="N112" i="6"/>
  <c r="J112" i="6"/>
  <c r="G112" i="6"/>
  <c r="O112" i="6" s="1"/>
  <c r="U111" i="6"/>
  <c r="N111" i="6"/>
  <c r="J111" i="6"/>
  <c r="G111" i="6"/>
  <c r="U110" i="6"/>
  <c r="N110" i="6"/>
  <c r="J110" i="6"/>
  <c r="G110" i="6"/>
  <c r="O110" i="6" s="1"/>
  <c r="U109" i="6"/>
  <c r="N109" i="6"/>
  <c r="J109" i="6"/>
  <c r="G109" i="6"/>
  <c r="U108" i="6"/>
  <c r="N108" i="6"/>
  <c r="J108" i="6"/>
  <c r="G108" i="6"/>
  <c r="O108" i="6" s="1"/>
  <c r="U107" i="6"/>
  <c r="N107" i="6"/>
  <c r="J107" i="6"/>
  <c r="G107" i="6"/>
  <c r="U106" i="6"/>
  <c r="N106" i="6"/>
  <c r="Y106" i="6" s="1"/>
  <c r="J106" i="6"/>
  <c r="G106" i="6"/>
  <c r="U105" i="6"/>
  <c r="N105" i="6"/>
  <c r="J105" i="6"/>
  <c r="G105" i="6"/>
  <c r="O105" i="6" s="1"/>
  <c r="U104" i="6"/>
  <c r="N104" i="6"/>
  <c r="J104" i="6"/>
  <c r="G104" i="6"/>
  <c r="O104" i="6" s="1"/>
  <c r="U103" i="6"/>
  <c r="N103" i="6"/>
  <c r="J103" i="6"/>
  <c r="G103" i="6"/>
  <c r="U102" i="6"/>
  <c r="N102" i="6"/>
  <c r="J102" i="6"/>
  <c r="G102" i="6"/>
  <c r="O102" i="6" s="1"/>
  <c r="V102" i="6" s="1"/>
  <c r="U101" i="6"/>
  <c r="N101" i="6"/>
  <c r="J101" i="6"/>
  <c r="G101" i="6"/>
  <c r="U100" i="6"/>
  <c r="N100" i="6"/>
  <c r="Y100" i="6" s="1"/>
  <c r="J100" i="6"/>
  <c r="O100" i="6" s="1"/>
  <c r="V100" i="6" s="1"/>
  <c r="G100" i="6"/>
  <c r="U99" i="6"/>
  <c r="O99" i="6"/>
  <c r="V99" i="6" s="1"/>
  <c r="E92" i="5" s="1"/>
  <c r="N99" i="6"/>
  <c r="Y99" i="6" s="1"/>
  <c r="J99" i="6"/>
  <c r="G99" i="6"/>
  <c r="U98" i="6"/>
  <c r="N98" i="6"/>
  <c r="J98" i="6"/>
  <c r="G98" i="6"/>
  <c r="U97" i="6"/>
  <c r="N97" i="6"/>
  <c r="J97" i="6"/>
  <c r="G97" i="6"/>
  <c r="O97" i="6" s="1"/>
  <c r="U96" i="6"/>
  <c r="N96" i="6"/>
  <c r="J96" i="6"/>
  <c r="G96" i="6"/>
  <c r="O96" i="6" s="1"/>
  <c r="U95" i="6"/>
  <c r="N95" i="6"/>
  <c r="J95" i="6"/>
  <c r="G95" i="6"/>
  <c r="Y94" i="6"/>
  <c r="U94" i="6"/>
  <c r="N94" i="6"/>
  <c r="J94" i="6"/>
  <c r="O94" i="6" s="1"/>
  <c r="V94" i="6" s="1"/>
  <c r="G94" i="6"/>
  <c r="U93" i="6"/>
  <c r="N93" i="6"/>
  <c r="J93" i="6"/>
  <c r="G93" i="6"/>
  <c r="U92" i="6"/>
  <c r="N92" i="6"/>
  <c r="J92" i="6"/>
  <c r="G92" i="6"/>
  <c r="U91" i="6"/>
  <c r="N91" i="6"/>
  <c r="J91" i="6"/>
  <c r="G91" i="6"/>
  <c r="O91" i="6" s="1"/>
  <c r="U90" i="6"/>
  <c r="N90" i="6"/>
  <c r="J90" i="6"/>
  <c r="G90" i="6"/>
  <c r="U89" i="6"/>
  <c r="N89" i="6"/>
  <c r="J89" i="6"/>
  <c r="G89" i="6"/>
  <c r="O89" i="6" s="1"/>
  <c r="U88" i="6"/>
  <c r="N88" i="6"/>
  <c r="J88" i="6"/>
  <c r="G88" i="6"/>
  <c r="O88" i="6" s="1"/>
  <c r="U87" i="6"/>
  <c r="N87" i="6"/>
  <c r="J87" i="6"/>
  <c r="G87" i="6"/>
  <c r="U86" i="6"/>
  <c r="N86" i="6"/>
  <c r="J86" i="6"/>
  <c r="O86" i="6" s="1"/>
  <c r="V86" i="6" s="1"/>
  <c r="G86" i="6"/>
  <c r="U85" i="6"/>
  <c r="N85" i="6"/>
  <c r="J85" i="6"/>
  <c r="G85" i="6"/>
  <c r="U84" i="6"/>
  <c r="N84" i="6"/>
  <c r="J84" i="6"/>
  <c r="G84" i="6"/>
  <c r="U83" i="6"/>
  <c r="N83" i="6"/>
  <c r="J83" i="6"/>
  <c r="G83" i="6"/>
  <c r="O83" i="6" s="1"/>
  <c r="V83" i="6" s="1"/>
  <c r="E76" i="5" s="1"/>
  <c r="U82" i="6"/>
  <c r="N82" i="6"/>
  <c r="J82" i="6"/>
  <c r="G82" i="6"/>
  <c r="U81" i="6"/>
  <c r="N81" i="6"/>
  <c r="J81" i="6"/>
  <c r="G81" i="6"/>
  <c r="O81" i="6" s="1"/>
  <c r="U80" i="6"/>
  <c r="N80" i="6"/>
  <c r="J80" i="6"/>
  <c r="G80" i="6"/>
  <c r="O80" i="6" s="1"/>
  <c r="U79" i="6"/>
  <c r="N79" i="6"/>
  <c r="J79" i="6"/>
  <c r="G79" i="6"/>
  <c r="U78" i="6"/>
  <c r="N78" i="6"/>
  <c r="J78" i="6"/>
  <c r="G78" i="6"/>
  <c r="O78" i="6" s="1"/>
  <c r="V78" i="6" s="1"/>
  <c r="U77" i="6"/>
  <c r="N77" i="6"/>
  <c r="J77" i="6"/>
  <c r="G77" i="6"/>
  <c r="U76" i="6"/>
  <c r="N76" i="6"/>
  <c r="J76" i="6"/>
  <c r="G76" i="6"/>
  <c r="U75" i="6"/>
  <c r="O75" i="6"/>
  <c r="V75" i="6" s="1"/>
  <c r="E68" i="5" s="1"/>
  <c r="N75" i="6"/>
  <c r="Y75" i="6" s="1"/>
  <c r="J75" i="6"/>
  <c r="G75" i="6"/>
  <c r="U74" i="6"/>
  <c r="N74" i="6"/>
  <c r="J74" i="6"/>
  <c r="G74" i="6"/>
  <c r="U73" i="6"/>
  <c r="N73" i="6"/>
  <c r="J73" i="6"/>
  <c r="G73" i="6"/>
  <c r="O73" i="6" s="1"/>
  <c r="U72" i="6"/>
  <c r="N72" i="6"/>
  <c r="J72" i="6"/>
  <c r="G72" i="6"/>
  <c r="O72" i="6" s="1"/>
  <c r="U71" i="6"/>
  <c r="N71" i="6"/>
  <c r="J71" i="6"/>
  <c r="G71" i="6"/>
  <c r="U70" i="6"/>
  <c r="N70" i="6"/>
  <c r="J70" i="6"/>
  <c r="G70" i="6"/>
  <c r="O70" i="6" s="1"/>
  <c r="U69" i="6"/>
  <c r="N69" i="6"/>
  <c r="J69" i="6"/>
  <c r="G69" i="6"/>
  <c r="U68" i="6"/>
  <c r="N68" i="6"/>
  <c r="J68" i="6"/>
  <c r="G68" i="6"/>
  <c r="O68" i="6" s="1"/>
  <c r="U67" i="6"/>
  <c r="N67" i="6"/>
  <c r="J67" i="6"/>
  <c r="G67" i="6"/>
  <c r="U66" i="6"/>
  <c r="N66" i="6"/>
  <c r="J66" i="6"/>
  <c r="G66" i="6"/>
  <c r="U65" i="6"/>
  <c r="N65" i="6"/>
  <c r="J65" i="6"/>
  <c r="G65" i="6"/>
  <c r="U64" i="6"/>
  <c r="N64" i="6"/>
  <c r="J64" i="6"/>
  <c r="G64" i="6"/>
  <c r="U63" i="6"/>
  <c r="N63" i="6"/>
  <c r="J63" i="6"/>
  <c r="G63" i="6"/>
  <c r="U62" i="6"/>
  <c r="N62" i="6"/>
  <c r="J62" i="6"/>
  <c r="G62" i="6"/>
  <c r="U61" i="6"/>
  <c r="N61" i="6"/>
  <c r="J61" i="6"/>
  <c r="G61" i="6"/>
  <c r="U60" i="6"/>
  <c r="O60" i="6"/>
  <c r="V60" i="6" s="1"/>
  <c r="E53" i="5" s="1"/>
  <c r="N60" i="6"/>
  <c r="J60" i="6"/>
  <c r="G60" i="6"/>
  <c r="U59" i="6"/>
  <c r="N59" i="6"/>
  <c r="J59" i="6"/>
  <c r="G59" i="6"/>
  <c r="O59" i="6" s="1"/>
  <c r="V59" i="6" s="1"/>
  <c r="E52" i="5" s="1"/>
  <c r="U58" i="6"/>
  <c r="N58" i="6"/>
  <c r="J58" i="6"/>
  <c r="G58" i="6"/>
  <c r="U57" i="6"/>
  <c r="N57" i="6"/>
  <c r="J57" i="6"/>
  <c r="G57" i="6"/>
  <c r="U56" i="6"/>
  <c r="N56" i="6"/>
  <c r="J56" i="6"/>
  <c r="G56" i="6"/>
  <c r="U55" i="6"/>
  <c r="N55" i="6"/>
  <c r="J55" i="6"/>
  <c r="G55" i="6"/>
  <c r="U54" i="6"/>
  <c r="N54" i="6"/>
  <c r="J54" i="6"/>
  <c r="G54" i="6"/>
  <c r="U53" i="6"/>
  <c r="N53" i="6"/>
  <c r="J53" i="6"/>
  <c r="G53" i="6"/>
  <c r="U52" i="6"/>
  <c r="N52" i="6"/>
  <c r="J52" i="6"/>
  <c r="G52" i="6"/>
  <c r="U51" i="6"/>
  <c r="N51" i="6"/>
  <c r="J51" i="6"/>
  <c r="G51" i="6"/>
  <c r="O51" i="6" s="1"/>
  <c r="V51" i="6" s="1"/>
  <c r="E44" i="5" s="1"/>
  <c r="U50" i="6"/>
  <c r="N50" i="6"/>
  <c r="J50" i="6"/>
  <c r="G50" i="6"/>
  <c r="U49" i="6"/>
  <c r="N49" i="6"/>
  <c r="J49" i="6"/>
  <c r="G49" i="6"/>
  <c r="O49" i="6" s="1"/>
  <c r="U48" i="6"/>
  <c r="N48" i="6"/>
  <c r="J48" i="6"/>
  <c r="G48" i="6"/>
  <c r="O48" i="6" s="1"/>
  <c r="U47" i="6"/>
  <c r="N47" i="6"/>
  <c r="J47" i="6"/>
  <c r="G47" i="6"/>
  <c r="U46" i="6"/>
  <c r="N46" i="6"/>
  <c r="J46" i="6"/>
  <c r="G46" i="6"/>
  <c r="O46" i="6" s="1"/>
  <c r="V46" i="6" s="1"/>
  <c r="U45" i="6"/>
  <c r="N45" i="6"/>
  <c r="J45" i="6"/>
  <c r="G45" i="6"/>
  <c r="U44" i="6"/>
  <c r="N44" i="6"/>
  <c r="J44" i="6"/>
  <c r="G44" i="6"/>
  <c r="O44" i="6" s="1"/>
  <c r="V44" i="6" s="1"/>
  <c r="E37" i="5" s="1"/>
  <c r="U43" i="6"/>
  <c r="O43" i="6"/>
  <c r="V43" i="6" s="1"/>
  <c r="E36" i="5" s="1"/>
  <c r="N43" i="6"/>
  <c r="Y43" i="6" s="1"/>
  <c r="J43" i="6"/>
  <c r="G43" i="6"/>
  <c r="U42" i="6"/>
  <c r="N42" i="6"/>
  <c r="J42" i="6"/>
  <c r="G42" i="6"/>
  <c r="U41" i="6"/>
  <c r="N41" i="6"/>
  <c r="J41" i="6"/>
  <c r="G41" i="6"/>
  <c r="O41" i="6" s="1"/>
  <c r="U40" i="6"/>
  <c r="N40" i="6"/>
  <c r="J40" i="6"/>
  <c r="G40" i="6"/>
  <c r="O40" i="6" s="1"/>
  <c r="U39" i="6"/>
  <c r="N39" i="6"/>
  <c r="J39" i="6"/>
  <c r="G39" i="6"/>
  <c r="U38" i="6"/>
  <c r="N38" i="6"/>
  <c r="J38" i="6"/>
  <c r="G38" i="6"/>
  <c r="O38" i="6" s="1"/>
  <c r="U37" i="6"/>
  <c r="N37" i="6"/>
  <c r="J37" i="6"/>
  <c r="G37" i="6"/>
  <c r="U36" i="6"/>
  <c r="N36" i="6"/>
  <c r="J36" i="6"/>
  <c r="G36" i="6"/>
  <c r="O36" i="6" s="1"/>
  <c r="V36" i="6" s="1"/>
  <c r="E29" i="5" s="1"/>
  <c r="U35" i="6"/>
  <c r="N35" i="6"/>
  <c r="J35" i="6"/>
  <c r="G35" i="6"/>
  <c r="U34" i="6"/>
  <c r="N34" i="6"/>
  <c r="J34" i="6"/>
  <c r="G34" i="6"/>
  <c r="U33" i="6"/>
  <c r="N33" i="6"/>
  <c r="J33" i="6"/>
  <c r="G33" i="6"/>
  <c r="U32" i="6"/>
  <c r="N32" i="6"/>
  <c r="J32" i="6"/>
  <c r="G32" i="6"/>
  <c r="U31" i="6"/>
  <c r="N31" i="6"/>
  <c r="J31" i="6"/>
  <c r="G31" i="6"/>
  <c r="U30" i="6"/>
  <c r="Y30" i="6" s="1"/>
  <c r="N30" i="6"/>
  <c r="J30" i="6"/>
  <c r="G30" i="6"/>
  <c r="O30" i="6" s="1"/>
  <c r="U29" i="6"/>
  <c r="N29" i="6"/>
  <c r="J29" i="6"/>
  <c r="G29" i="6"/>
  <c r="U28" i="6"/>
  <c r="N28" i="6"/>
  <c r="J28" i="6"/>
  <c r="G28" i="6"/>
  <c r="U27" i="6"/>
  <c r="N27" i="6"/>
  <c r="J27" i="6"/>
  <c r="G27" i="6"/>
  <c r="U26" i="6"/>
  <c r="N26" i="6"/>
  <c r="J26" i="6"/>
  <c r="G26" i="6"/>
  <c r="O26" i="6" s="1"/>
  <c r="U25" i="6"/>
  <c r="N25" i="6"/>
  <c r="J25" i="6"/>
  <c r="G25" i="6"/>
  <c r="O25" i="6" s="1"/>
  <c r="U24" i="6"/>
  <c r="N24" i="6"/>
  <c r="J24" i="6"/>
  <c r="G24" i="6"/>
  <c r="U23" i="6"/>
  <c r="N23" i="6"/>
  <c r="J23" i="6"/>
  <c r="G23" i="6"/>
  <c r="U22" i="6"/>
  <c r="N22" i="6"/>
  <c r="J22" i="6"/>
  <c r="G22" i="6"/>
  <c r="U21" i="6"/>
  <c r="N21" i="6"/>
  <c r="J21" i="6"/>
  <c r="G21" i="6"/>
  <c r="U20" i="6"/>
  <c r="N20" i="6"/>
  <c r="O20" i="6" s="1"/>
  <c r="V20" i="6" s="1"/>
  <c r="E13" i="5" s="1"/>
  <c r="J20" i="6"/>
  <c r="G20" i="6"/>
  <c r="U19" i="6"/>
  <c r="N19" i="6"/>
  <c r="J19" i="6"/>
  <c r="G19" i="6"/>
  <c r="U18" i="6"/>
  <c r="N18" i="6"/>
  <c r="J18" i="6"/>
  <c r="G18" i="6"/>
  <c r="U17" i="6"/>
  <c r="O17" i="6"/>
  <c r="V17" i="6" s="1"/>
  <c r="N17" i="6"/>
  <c r="J17" i="6"/>
  <c r="G17" i="6"/>
  <c r="U16" i="6"/>
  <c r="N16" i="6"/>
  <c r="J16" i="6"/>
  <c r="G16" i="6"/>
  <c r="U15" i="6"/>
  <c r="N15" i="6"/>
  <c r="J15" i="6"/>
  <c r="G15" i="6"/>
  <c r="Y59" i="6" l="1"/>
  <c r="O67" i="6"/>
  <c r="V67" i="6" s="1"/>
  <c r="E60" i="5" s="1"/>
  <c r="Y52" i="6"/>
  <c r="O52" i="6"/>
  <c r="V52" i="6" s="1"/>
  <c r="E45" i="5" s="1"/>
  <c r="V68" i="6"/>
  <c r="E61" i="5" s="1"/>
  <c r="Y83" i="6"/>
  <c r="Y91" i="6"/>
  <c r="Y46" i="6"/>
  <c r="E39" i="5"/>
  <c r="Y86" i="6"/>
  <c r="E79" i="5"/>
  <c r="Y124" i="6"/>
  <c r="O124" i="6"/>
  <c r="V124" i="6" s="1"/>
  <c r="O21" i="6"/>
  <c r="V21" i="6" s="1"/>
  <c r="E14" i="5" s="1"/>
  <c r="Y35" i="6"/>
  <c r="O35" i="6"/>
  <c r="V35" i="6" s="1"/>
  <c r="E28" i="5" s="1"/>
  <c r="Y84" i="6"/>
  <c r="O84" i="6"/>
  <c r="V84" i="6" s="1"/>
  <c r="O92" i="6"/>
  <c r="V92" i="6" s="1"/>
  <c r="E85" i="5" s="1"/>
  <c r="Y102" i="6"/>
  <c r="E95" i="5"/>
  <c r="V108" i="6"/>
  <c r="E101" i="5" s="1"/>
  <c r="V25" i="6"/>
  <c r="E18" i="5" s="1"/>
  <c r="Y51" i="6"/>
  <c r="O76" i="6"/>
  <c r="V76" i="6" s="1"/>
  <c r="E69" i="5" s="1"/>
  <c r="Y78" i="6"/>
  <c r="E71" i="5"/>
  <c r="V91" i="6"/>
  <c r="E84" i="5" s="1"/>
  <c r="Y116" i="6"/>
  <c r="O116" i="6"/>
  <c r="V116" i="6" s="1"/>
  <c r="O24" i="6"/>
  <c r="V24" i="6" s="1"/>
  <c r="E17" i="5" s="1"/>
  <c r="V38" i="6"/>
  <c r="V70" i="6"/>
  <c r="O18" i="6"/>
  <c r="O19" i="6"/>
  <c r="V19" i="6" s="1"/>
  <c r="E12" i="5" s="1"/>
  <c r="Y25" i="6"/>
  <c r="O32" i="6"/>
  <c r="V32" i="6" s="1"/>
  <c r="O33" i="6"/>
  <c r="Y36" i="6"/>
  <c r="O62" i="6"/>
  <c r="V62" i="6" s="1"/>
  <c r="O64" i="6"/>
  <c r="V64" i="6" s="1"/>
  <c r="O65" i="6"/>
  <c r="Y68" i="6"/>
  <c r="Y108" i="6"/>
  <c r="V30" i="6"/>
  <c r="E23" i="5" s="1"/>
  <c r="Y44" i="6"/>
  <c r="V110" i="6"/>
  <c r="O16" i="6"/>
  <c r="V16" i="6" s="1"/>
  <c r="E9" i="5" s="1"/>
  <c r="Y17" i="6"/>
  <c r="O22" i="6"/>
  <c r="V22" i="6" s="1"/>
  <c r="E15" i="5" s="1"/>
  <c r="O23" i="6"/>
  <c r="V23" i="6" s="1"/>
  <c r="E16" i="5" s="1"/>
  <c r="Y24" i="6"/>
  <c r="O54" i="6"/>
  <c r="V54" i="6" s="1"/>
  <c r="O56" i="6"/>
  <c r="O57" i="6"/>
  <c r="V57" i="6" s="1"/>
  <c r="Y60" i="6"/>
  <c r="Y74" i="6"/>
  <c r="O115" i="6"/>
  <c r="V115" i="6" s="1"/>
  <c r="E108" i="5" s="1"/>
  <c r="Y122" i="6"/>
  <c r="O123" i="6"/>
  <c r="V123" i="6" s="1"/>
  <c r="O107" i="6"/>
  <c r="V107" i="6" s="1"/>
  <c r="O31" i="6"/>
  <c r="V31" i="6" s="1"/>
  <c r="E24" i="5" s="1"/>
  <c r="Y47" i="6"/>
  <c r="O47" i="6"/>
  <c r="V47" i="6" s="1"/>
  <c r="E40" i="5" s="1"/>
  <c r="O55" i="6"/>
  <c r="V55" i="6" s="1"/>
  <c r="Y63" i="6"/>
  <c r="O63" i="6"/>
  <c r="V63" i="6" s="1"/>
  <c r="O71" i="6"/>
  <c r="V71" i="6" s="1"/>
  <c r="O87" i="6"/>
  <c r="V87" i="6" s="1"/>
  <c r="O103" i="6"/>
  <c r="V103" i="6" s="1"/>
  <c r="V112" i="6"/>
  <c r="Y112" i="6" s="1"/>
  <c r="V128" i="6"/>
  <c r="O15" i="6"/>
  <c r="Y20" i="6"/>
  <c r="O39" i="6"/>
  <c r="V39" i="6" s="1"/>
  <c r="O79" i="6"/>
  <c r="V79" i="6" s="1"/>
  <c r="V18" i="6"/>
  <c r="E11" i="5" s="1"/>
  <c r="O95" i="6"/>
  <c r="V95" i="6" s="1"/>
  <c r="V113" i="6"/>
  <c r="E106" i="5" s="1"/>
  <c r="V120" i="6"/>
  <c r="V121" i="6"/>
  <c r="V129" i="6"/>
  <c r="Y22" i="6"/>
  <c r="Y23" i="6"/>
  <c r="O28" i="6"/>
  <c r="V28" i="6" s="1"/>
  <c r="V33" i="6"/>
  <c r="E26" i="5" s="1"/>
  <c r="V40" i="6"/>
  <c r="V41" i="6"/>
  <c r="E34" i="5" s="1"/>
  <c r="V48" i="6"/>
  <c r="E41" i="5" s="1"/>
  <c r="V49" i="6"/>
  <c r="V56" i="6"/>
  <c r="V65" i="6"/>
  <c r="E58" i="5" s="1"/>
  <c r="V72" i="6"/>
  <c r="V73" i="6"/>
  <c r="E66" i="5" s="1"/>
  <c r="V80" i="6"/>
  <c r="E73" i="5" s="1"/>
  <c r="V81" i="6"/>
  <c r="E74" i="5" s="1"/>
  <c r="V88" i="6"/>
  <c r="V89" i="6"/>
  <c r="Y18" i="6"/>
  <c r="Y19" i="6"/>
  <c r="V26" i="6"/>
  <c r="O27" i="6"/>
  <c r="V27" i="6" s="1"/>
  <c r="V96" i="6"/>
  <c r="E89" i="5" s="1"/>
  <c r="V97" i="6"/>
  <c r="E90" i="5" s="1"/>
  <c r="V104" i="6"/>
  <c r="E97" i="5" s="1"/>
  <c r="V105" i="6"/>
  <c r="E98" i="5" s="1"/>
  <c r="O111" i="6"/>
  <c r="V111" i="6" s="1"/>
  <c r="Y114" i="6"/>
  <c r="Y119" i="6"/>
  <c r="O119" i="6"/>
  <c r="V119" i="6" s="1"/>
  <c r="Y127" i="6"/>
  <c r="O127" i="6"/>
  <c r="V127" i="6" s="1"/>
  <c r="O34" i="6"/>
  <c r="V34" i="6" s="1"/>
  <c r="O42" i="6"/>
  <c r="V42" i="6" s="1"/>
  <c r="Y48" i="6"/>
  <c r="O50" i="6"/>
  <c r="V50" i="6" s="1"/>
  <c r="E43" i="5" s="1"/>
  <c r="O58" i="6"/>
  <c r="V58" i="6" s="1"/>
  <c r="E51" i="5" s="1"/>
  <c r="O66" i="6"/>
  <c r="V66" i="6" s="1"/>
  <c r="O74" i="6"/>
  <c r="V74" i="6" s="1"/>
  <c r="Y80" i="6"/>
  <c r="O98" i="6"/>
  <c r="V98" i="6" s="1"/>
  <c r="Y104" i="6"/>
  <c r="O106" i="6"/>
  <c r="V106" i="6" s="1"/>
  <c r="O114" i="6"/>
  <c r="V114" i="6" s="1"/>
  <c r="E107" i="5" s="1"/>
  <c r="Y120" i="6"/>
  <c r="Y128" i="6"/>
  <c r="Y101" i="6"/>
  <c r="Q135" i="6"/>
  <c r="R135" i="6" s="1"/>
  <c r="Q137" i="6"/>
  <c r="R137" i="6" s="1"/>
  <c r="Q133" i="6"/>
  <c r="R133" i="6" s="1"/>
  <c r="O29" i="6"/>
  <c r="V29" i="6" s="1"/>
  <c r="O37" i="6"/>
  <c r="V37" i="6" s="1"/>
  <c r="Y41" i="6"/>
  <c r="O45" i="6"/>
  <c r="V45" i="6" s="1"/>
  <c r="E38" i="5" s="1"/>
  <c r="Y49" i="6"/>
  <c r="O53" i="6"/>
  <c r="V53" i="6" s="1"/>
  <c r="O61" i="6"/>
  <c r="V61" i="6" s="1"/>
  <c r="E54" i="5" s="1"/>
  <c r="O69" i="6"/>
  <c r="V69" i="6" s="1"/>
  <c r="Y73" i="6"/>
  <c r="O77" i="6"/>
  <c r="V77" i="6" s="1"/>
  <c r="O82" i="6"/>
  <c r="V82" i="6" s="1"/>
  <c r="O85" i="6"/>
  <c r="V85" i="6" s="1"/>
  <c r="O90" i="6"/>
  <c r="V90" i="6" s="1"/>
  <c r="E83" i="5" s="1"/>
  <c r="O93" i="6"/>
  <c r="V93" i="6" s="1"/>
  <c r="O101" i="6"/>
  <c r="V101" i="6" s="1"/>
  <c r="E94" i="5" s="1"/>
  <c r="Y105" i="6"/>
  <c r="O109" i="6"/>
  <c r="V109" i="6" s="1"/>
  <c r="Y113" i="6"/>
  <c r="O117" i="6"/>
  <c r="V117" i="6" s="1"/>
  <c r="Y121" i="6"/>
  <c r="O122" i="6"/>
  <c r="V122" i="6" s="1"/>
  <c r="O125" i="6"/>
  <c r="V125" i="6" s="1"/>
  <c r="Y129" i="6"/>
  <c r="Q139" i="6"/>
  <c r="R139" i="6" s="1"/>
  <c r="E50" i="5" l="1"/>
  <c r="Y57" i="6"/>
  <c r="E57" i="5"/>
  <c r="Y64" i="6"/>
  <c r="E25" i="5"/>
  <c r="Y32" i="6"/>
  <c r="Y40" i="6"/>
  <c r="E33" i="5"/>
  <c r="Y70" i="6"/>
  <c r="E63" i="5"/>
  <c r="Y88" i="6"/>
  <c r="E81" i="5"/>
  <c r="Y85" i="6"/>
  <c r="E78" i="5"/>
  <c r="Y79" i="6"/>
  <c r="E72" i="5"/>
  <c r="Y58" i="6"/>
  <c r="Y77" i="6"/>
  <c r="E70" i="5"/>
  <c r="Y29" i="6"/>
  <c r="E22" i="5"/>
  <c r="Y34" i="6"/>
  <c r="E27" i="5"/>
  <c r="Y56" i="6"/>
  <c r="E49" i="5"/>
  <c r="Y90" i="6"/>
  <c r="Y62" i="6"/>
  <c r="E55" i="5"/>
  <c r="Y38" i="6"/>
  <c r="E31" i="5"/>
  <c r="Y21" i="6"/>
  <c r="Y97" i="6"/>
  <c r="Y69" i="6"/>
  <c r="E62" i="5"/>
  <c r="Y53" i="6"/>
  <c r="E46" i="5"/>
  <c r="Y37" i="6"/>
  <c r="E30" i="5"/>
  <c r="Y98" i="6"/>
  <c r="E91" i="5"/>
  <c r="Y66" i="6"/>
  <c r="E59" i="5"/>
  <c r="Y61" i="6"/>
  <c r="Y27" i="6"/>
  <c r="E20" i="5"/>
  <c r="Y16" i="6"/>
  <c r="Y95" i="6"/>
  <c r="E88" i="5"/>
  <c r="Y50" i="6"/>
  <c r="Y71" i="6"/>
  <c r="E64" i="5"/>
  <c r="Y55" i="6"/>
  <c r="E48" i="5"/>
  <c r="Y31" i="6"/>
  <c r="Y76" i="6"/>
  <c r="Y67" i="6"/>
  <c r="Y72" i="6"/>
  <c r="E65" i="5"/>
  <c r="Y103" i="6"/>
  <c r="E96" i="5"/>
  <c r="Y111" i="6"/>
  <c r="E104" i="5"/>
  <c r="Y87" i="6"/>
  <c r="E80" i="5"/>
  <c r="Y110" i="6"/>
  <c r="E103" i="5"/>
  <c r="Y82" i="6"/>
  <c r="E75" i="5"/>
  <c r="Y109" i="6"/>
  <c r="E102" i="5"/>
  <c r="Y93" i="6"/>
  <c r="E86" i="5"/>
  <c r="Y81" i="6"/>
  <c r="Y65" i="6"/>
  <c r="Y33" i="6"/>
  <c r="Y96" i="6"/>
  <c r="Y42" i="6"/>
  <c r="E35" i="5"/>
  <c r="Y45" i="6"/>
  <c r="Y26" i="6"/>
  <c r="E19" i="5"/>
  <c r="Y89" i="6"/>
  <c r="E82" i="5"/>
  <c r="Y28" i="6"/>
  <c r="E21" i="5"/>
  <c r="Y39" i="6"/>
  <c r="E32" i="5"/>
  <c r="Y54" i="6"/>
  <c r="E47" i="5"/>
  <c r="Y92" i="6"/>
  <c r="Y107" i="6"/>
  <c r="E100" i="5"/>
  <c r="O139" i="6"/>
  <c r="P139" i="6" s="1"/>
  <c r="O135" i="6"/>
  <c r="P135" i="6" s="1"/>
  <c r="O137" i="6"/>
  <c r="P137" i="6" s="1"/>
  <c r="V15" i="6"/>
  <c r="E8" i="5" s="1"/>
  <c r="O133" i="6"/>
  <c r="P133" i="6" s="1"/>
  <c r="S139" i="6" l="1"/>
  <c r="F136" i="6"/>
  <c r="S133" i="6"/>
  <c r="S135" i="6"/>
  <c r="S137" i="6"/>
  <c r="Y15" i="6"/>
  <c r="F137" i="6" l="1"/>
  <c r="J132" i="6"/>
  <c r="F132" i="6"/>
  <c r="I132" i="6"/>
  <c r="H132" i="6"/>
  <c r="G132" i="6"/>
  <c r="F138" i="6" l="1"/>
  <c r="F139" i="6" s="1"/>
  <c r="G30" i="17" l="1"/>
  <c r="S17" i="17"/>
  <c r="R17" i="17"/>
  <c r="S16" i="17"/>
  <c r="R16" i="17"/>
  <c r="T16" i="17" s="1"/>
  <c r="S15" i="17"/>
  <c r="T15" i="17" s="1"/>
  <c r="R15" i="17"/>
  <c r="S14" i="17"/>
  <c r="R14" i="17"/>
  <c r="T14" i="17" s="1"/>
  <c r="S13" i="17"/>
  <c r="R13" i="17"/>
  <c r="S12" i="17"/>
  <c r="T12" i="17" s="1"/>
  <c r="R12" i="17"/>
  <c r="Q11" i="17"/>
  <c r="Q21" i="17" s="1"/>
  <c r="P11" i="17"/>
  <c r="P22" i="17" s="1"/>
  <c r="O11" i="17"/>
  <c r="O23" i="17" s="1"/>
  <c r="N11" i="17"/>
  <c r="N24" i="17" s="1"/>
  <c r="M11" i="17"/>
  <c r="M21" i="17" s="1"/>
  <c r="L11" i="17"/>
  <c r="L22" i="17" s="1"/>
  <c r="K11" i="17"/>
  <c r="K23" i="17" s="1"/>
  <c r="J11" i="17"/>
  <c r="J24" i="17" s="1"/>
  <c r="I11" i="17"/>
  <c r="I21" i="17" s="1"/>
  <c r="H11" i="17"/>
  <c r="H22" i="17" s="1"/>
  <c r="G11" i="17"/>
  <c r="G23" i="17" s="1"/>
  <c r="F11" i="17"/>
  <c r="F24" i="17" s="1"/>
  <c r="E11" i="17"/>
  <c r="E21" i="17" s="1"/>
  <c r="Q44" i="15"/>
  <c r="O44" i="15"/>
  <c r="N44" i="15"/>
  <c r="M44" i="15"/>
  <c r="K44" i="15"/>
  <c r="J44" i="15"/>
  <c r="I44" i="15"/>
  <c r="H44" i="15"/>
  <c r="G44" i="15"/>
  <c r="F44" i="15"/>
  <c r="E44" i="15"/>
  <c r="Q43" i="15"/>
  <c r="O43" i="15"/>
  <c r="N43" i="15"/>
  <c r="M43" i="15"/>
  <c r="K43" i="15"/>
  <c r="J43" i="15"/>
  <c r="I43" i="15"/>
  <c r="H43" i="15"/>
  <c r="G43" i="15"/>
  <c r="F43" i="15"/>
  <c r="E43" i="15"/>
  <c r="Q42" i="15"/>
  <c r="O42" i="15"/>
  <c r="N42" i="15"/>
  <c r="M42" i="15"/>
  <c r="K42" i="15"/>
  <c r="J42" i="15"/>
  <c r="I42" i="15"/>
  <c r="H42" i="15"/>
  <c r="G42" i="15"/>
  <c r="F42" i="15"/>
  <c r="E42" i="15"/>
  <c r="Q41" i="15"/>
  <c r="O41" i="15"/>
  <c r="N41" i="15"/>
  <c r="M41" i="15"/>
  <c r="K41" i="15"/>
  <c r="J41" i="15"/>
  <c r="I41" i="15"/>
  <c r="H41" i="15"/>
  <c r="G41" i="15"/>
  <c r="F41" i="15"/>
  <c r="E41" i="15"/>
  <c r="Q40" i="15"/>
  <c r="O40" i="15"/>
  <c r="N40" i="15"/>
  <c r="M40" i="15"/>
  <c r="K40" i="15"/>
  <c r="J40" i="15"/>
  <c r="I40" i="15"/>
  <c r="H40" i="15"/>
  <c r="G40" i="15"/>
  <c r="F40" i="15"/>
  <c r="E40" i="15"/>
  <c r="Q39" i="15"/>
  <c r="O39" i="15"/>
  <c r="N39" i="15"/>
  <c r="M39" i="15"/>
  <c r="K39" i="15"/>
  <c r="J39" i="15"/>
  <c r="I39" i="15"/>
  <c r="H39" i="15"/>
  <c r="G39" i="15"/>
  <c r="F39" i="15"/>
  <c r="E39" i="15"/>
  <c r="O38" i="15"/>
  <c r="N38" i="15"/>
  <c r="M38" i="15"/>
  <c r="K38" i="15"/>
  <c r="J38" i="15"/>
  <c r="I38" i="15"/>
  <c r="H38" i="15"/>
  <c r="G38" i="15"/>
  <c r="F38" i="15"/>
  <c r="E38" i="15"/>
  <c r="O37" i="15"/>
  <c r="N37" i="15"/>
  <c r="M37" i="15"/>
  <c r="K37" i="15"/>
  <c r="J37" i="15"/>
  <c r="I37" i="15"/>
  <c r="H37" i="15"/>
  <c r="G37" i="15"/>
  <c r="F37" i="15"/>
  <c r="E37" i="15"/>
  <c r="T33" i="15"/>
  <c r="S33" i="15"/>
  <c r="R33" i="15"/>
  <c r="T32" i="15"/>
  <c r="S32" i="15"/>
  <c r="R32" i="15"/>
  <c r="T30" i="15"/>
  <c r="S30" i="15"/>
  <c r="R30" i="15"/>
  <c r="U30" i="15" s="1"/>
  <c r="T29" i="15"/>
  <c r="S29" i="15"/>
  <c r="R29" i="15"/>
  <c r="U29" i="15" s="1"/>
  <c r="T27" i="15"/>
  <c r="S27" i="15"/>
  <c r="R27" i="15"/>
  <c r="T26" i="15"/>
  <c r="S26" i="15"/>
  <c r="R26" i="15"/>
  <c r="U26" i="15" s="1"/>
  <c r="T24" i="15"/>
  <c r="S24" i="15"/>
  <c r="R24" i="15"/>
  <c r="U24" i="15" s="1"/>
  <c r="T23" i="15"/>
  <c r="S23" i="15"/>
  <c r="R23" i="15"/>
  <c r="U23" i="15" s="1"/>
  <c r="T21" i="15"/>
  <c r="S21" i="15"/>
  <c r="R21" i="15"/>
  <c r="P20" i="15"/>
  <c r="P43" i="15" s="1"/>
  <c r="L20" i="15"/>
  <c r="L43" i="15" s="1"/>
  <c r="T18" i="15"/>
  <c r="S18" i="15"/>
  <c r="R18" i="15"/>
  <c r="T17" i="15"/>
  <c r="S17" i="15"/>
  <c r="R17" i="15"/>
  <c r="T15" i="15"/>
  <c r="S15" i="15"/>
  <c r="R15" i="15"/>
  <c r="U15" i="15" s="1"/>
  <c r="T14" i="15"/>
  <c r="S14" i="15"/>
  <c r="R14" i="15"/>
  <c r="U14" i="15" s="1"/>
  <c r="T12" i="15"/>
  <c r="S12" i="15"/>
  <c r="R12" i="15"/>
  <c r="U12" i="15" s="1"/>
  <c r="T11" i="15"/>
  <c r="S11" i="15"/>
  <c r="R11" i="15"/>
  <c r="U11" i="15" s="1"/>
  <c r="T9" i="15"/>
  <c r="S9" i="15"/>
  <c r="R9" i="15"/>
  <c r="U9" i="15" s="1"/>
  <c r="T8" i="15"/>
  <c r="S8" i="15"/>
  <c r="R8" i="15"/>
  <c r="U8" i="15" s="1"/>
  <c r="F18" i="17" l="1"/>
  <c r="T13" i="17"/>
  <c r="J22" i="17"/>
  <c r="T17" i="17"/>
  <c r="M18" i="17"/>
  <c r="E23" i="17"/>
  <c r="N18" i="17"/>
  <c r="M23" i="17"/>
  <c r="E18" i="17"/>
  <c r="N21" i="17"/>
  <c r="I19" i="17"/>
  <c r="Q19" i="17"/>
  <c r="E22" i="17"/>
  <c r="M22" i="17"/>
  <c r="H23" i="17"/>
  <c r="P23" i="17"/>
  <c r="I18" i="17"/>
  <c r="Q18" i="17"/>
  <c r="L19" i="17"/>
  <c r="F21" i="17"/>
  <c r="F22" i="17"/>
  <c r="N22" i="17"/>
  <c r="I23" i="17"/>
  <c r="Q23" i="17"/>
  <c r="H19" i="17"/>
  <c r="P19" i="17"/>
  <c r="J18" i="17"/>
  <c r="E19" i="17"/>
  <c r="M19" i="17"/>
  <c r="J21" i="17"/>
  <c r="I22" i="17"/>
  <c r="Q22" i="17"/>
  <c r="L23" i="17"/>
  <c r="S11" i="17"/>
  <c r="O20" i="17"/>
  <c r="H20" i="17"/>
  <c r="P20" i="17"/>
  <c r="K21" i="17"/>
  <c r="L24" i="17"/>
  <c r="G18" i="17"/>
  <c r="K18" i="17"/>
  <c r="O18" i="17"/>
  <c r="F19" i="17"/>
  <c r="J19" i="17"/>
  <c r="N19" i="17"/>
  <c r="E20" i="17"/>
  <c r="I20" i="17"/>
  <c r="M20" i="17"/>
  <c r="Q20" i="17"/>
  <c r="H21" i="17"/>
  <c r="L21" i="17"/>
  <c r="P21" i="17"/>
  <c r="G22" i="17"/>
  <c r="K22" i="17"/>
  <c r="O22" i="17"/>
  <c r="F23" i="17"/>
  <c r="J23" i="17"/>
  <c r="N23" i="17"/>
  <c r="E24" i="17"/>
  <c r="I24" i="17"/>
  <c r="M24" i="17"/>
  <c r="Q24" i="17"/>
  <c r="G20" i="17"/>
  <c r="K20" i="17"/>
  <c r="G24" i="17"/>
  <c r="K24" i="17"/>
  <c r="O24" i="17"/>
  <c r="L20" i="17"/>
  <c r="G21" i="17"/>
  <c r="O21" i="17"/>
  <c r="H24" i="17"/>
  <c r="P24" i="17"/>
  <c r="R11" i="17"/>
  <c r="H18" i="17"/>
  <c r="L18" i="17"/>
  <c r="P18" i="17"/>
  <c r="G19" i="17"/>
  <c r="K19" i="17"/>
  <c r="O19" i="17"/>
  <c r="F20" i="17"/>
  <c r="J20" i="17"/>
  <c r="N20" i="17"/>
  <c r="P40" i="15"/>
  <c r="L40" i="15"/>
  <c r="R20" i="15"/>
  <c r="L44" i="15"/>
  <c r="P44" i="15"/>
  <c r="D49" i="15"/>
  <c r="D57" i="15"/>
  <c r="D48" i="15"/>
  <c r="D56" i="15"/>
  <c r="D54" i="15"/>
  <c r="S20" i="15"/>
  <c r="L41" i="15"/>
  <c r="P41" i="15"/>
  <c r="T20" i="15"/>
  <c r="L42" i="15"/>
  <c r="P42" i="15"/>
  <c r="L37" i="15"/>
  <c r="P37" i="15"/>
  <c r="L38" i="15"/>
  <c r="P38" i="15"/>
  <c r="L39" i="15"/>
  <c r="P39" i="15"/>
  <c r="T11" i="17" l="1"/>
  <c r="D58" i="15"/>
  <c r="U99" i="5" l="1"/>
  <c r="U122" i="14"/>
  <c r="U121" i="14"/>
  <c r="N121" i="14"/>
  <c r="J121" i="14"/>
  <c r="G121" i="14"/>
  <c r="O121" i="14" s="1"/>
  <c r="V121" i="14" s="1"/>
  <c r="U120" i="14"/>
  <c r="N120" i="14"/>
  <c r="J120" i="14"/>
  <c r="G120" i="14"/>
  <c r="O120" i="14" s="1"/>
  <c r="V120" i="14" s="1"/>
  <c r="U119" i="14"/>
  <c r="N119" i="14"/>
  <c r="J119" i="14"/>
  <c r="O119" i="14" s="1"/>
  <c r="V119" i="14" s="1"/>
  <c r="Y119" i="14" s="1"/>
  <c r="G119" i="14"/>
  <c r="U118" i="14"/>
  <c r="N118" i="14"/>
  <c r="J118" i="14"/>
  <c r="G118" i="14"/>
  <c r="U117" i="14"/>
  <c r="N117" i="14"/>
  <c r="J117" i="14"/>
  <c r="G117" i="14"/>
  <c r="U116" i="14"/>
  <c r="N116" i="14"/>
  <c r="J116" i="14"/>
  <c r="G116" i="14"/>
  <c r="O116" i="14" s="1"/>
  <c r="V116" i="14" s="1"/>
  <c r="J109" i="5" s="1"/>
  <c r="Y115" i="14"/>
  <c r="U115" i="14"/>
  <c r="N115" i="14"/>
  <c r="J115" i="14"/>
  <c r="G115" i="14"/>
  <c r="U114" i="14"/>
  <c r="N114" i="14"/>
  <c r="J114" i="14"/>
  <c r="G114" i="14"/>
  <c r="O114" i="14" s="1"/>
  <c r="V114" i="14" s="1"/>
  <c r="U113" i="14"/>
  <c r="N113" i="14"/>
  <c r="J113" i="14"/>
  <c r="G113" i="14"/>
  <c r="O113" i="14" s="1"/>
  <c r="V113" i="14" s="1"/>
  <c r="J106" i="5" s="1"/>
  <c r="U112" i="14"/>
  <c r="N112" i="14"/>
  <c r="Y112" i="14" s="1"/>
  <c r="J112" i="14"/>
  <c r="G112" i="14"/>
  <c r="O112" i="14" s="1"/>
  <c r="V112" i="14" s="1"/>
  <c r="U111" i="14"/>
  <c r="N111" i="14"/>
  <c r="O111" i="14" s="1"/>
  <c r="V111" i="14" s="1"/>
  <c r="J111" i="14"/>
  <c r="G111" i="14"/>
  <c r="U110" i="14"/>
  <c r="N110" i="14"/>
  <c r="J110" i="14"/>
  <c r="G110" i="14"/>
  <c r="U109" i="14"/>
  <c r="N109" i="14"/>
  <c r="J109" i="14"/>
  <c r="G109" i="14"/>
  <c r="U108" i="14"/>
  <c r="O108" i="14"/>
  <c r="V108" i="14" s="1"/>
  <c r="J101" i="5" s="1"/>
  <c r="N108" i="14"/>
  <c r="J108" i="14"/>
  <c r="G108" i="14"/>
  <c r="U107" i="14"/>
  <c r="N107" i="14"/>
  <c r="J107" i="14"/>
  <c r="G107" i="14"/>
  <c r="Y106" i="14"/>
  <c r="U106" i="14"/>
  <c r="N106" i="14"/>
  <c r="J106" i="14"/>
  <c r="G106" i="14"/>
  <c r="O106" i="14" s="1"/>
  <c r="V106" i="14" s="1"/>
  <c r="U105" i="14"/>
  <c r="N105" i="14"/>
  <c r="J105" i="14"/>
  <c r="G105" i="14"/>
  <c r="O105" i="14" s="1"/>
  <c r="V105" i="14" s="1"/>
  <c r="J98" i="5" s="1"/>
  <c r="U104" i="14"/>
  <c r="N104" i="14"/>
  <c r="J104" i="14"/>
  <c r="G104" i="14"/>
  <c r="O104" i="14" s="1"/>
  <c r="V104" i="14" s="1"/>
  <c r="J97" i="5" s="1"/>
  <c r="U103" i="14"/>
  <c r="N103" i="14"/>
  <c r="O103" i="14" s="1"/>
  <c r="V103" i="14" s="1"/>
  <c r="J103" i="14"/>
  <c r="G103" i="14"/>
  <c r="U102" i="14"/>
  <c r="N102" i="14"/>
  <c r="J102" i="14"/>
  <c r="G102" i="14"/>
  <c r="U101" i="14"/>
  <c r="N101" i="14"/>
  <c r="J101" i="14"/>
  <c r="G101" i="14"/>
  <c r="U100" i="14"/>
  <c r="O100" i="14"/>
  <c r="V100" i="14" s="1"/>
  <c r="N100" i="14"/>
  <c r="J100" i="14"/>
  <c r="G100" i="14"/>
  <c r="U99" i="14"/>
  <c r="N99" i="14"/>
  <c r="J99" i="14"/>
  <c r="G99" i="14"/>
  <c r="U98" i="14"/>
  <c r="N98" i="14"/>
  <c r="J98" i="14"/>
  <c r="G98" i="14"/>
  <c r="O98" i="14" s="1"/>
  <c r="U97" i="14"/>
  <c r="N97" i="14"/>
  <c r="J97" i="14"/>
  <c r="G97" i="14"/>
  <c r="O97" i="14" s="1"/>
  <c r="U96" i="14"/>
  <c r="N96" i="14"/>
  <c r="J96" i="14"/>
  <c r="G96" i="14"/>
  <c r="O96" i="14" s="1"/>
  <c r="V96" i="14" s="1"/>
  <c r="J89" i="5" s="1"/>
  <c r="U95" i="14"/>
  <c r="N95" i="14"/>
  <c r="J95" i="14"/>
  <c r="G95" i="14"/>
  <c r="O95" i="14" s="1"/>
  <c r="V95" i="14" s="1"/>
  <c r="U94" i="14"/>
  <c r="N94" i="14"/>
  <c r="Y94" i="14" s="1"/>
  <c r="J94" i="14"/>
  <c r="G94" i="14"/>
  <c r="U93" i="14"/>
  <c r="N93" i="14"/>
  <c r="J93" i="14"/>
  <c r="G93" i="14"/>
  <c r="U92" i="14"/>
  <c r="O92" i="14"/>
  <c r="V92" i="14" s="1"/>
  <c r="J85" i="5" s="1"/>
  <c r="N92" i="14"/>
  <c r="J92" i="14"/>
  <c r="G92" i="14"/>
  <c r="U91" i="14"/>
  <c r="N91" i="14"/>
  <c r="J91" i="14"/>
  <c r="G91" i="14"/>
  <c r="U90" i="14"/>
  <c r="N90" i="14"/>
  <c r="J90" i="14"/>
  <c r="G90" i="14"/>
  <c r="O90" i="14" s="1"/>
  <c r="U89" i="14"/>
  <c r="N89" i="14"/>
  <c r="J89" i="14"/>
  <c r="G89" i="14"/>
  <c r="O89" i="14" s="1"/>
  <c r="U88" i="14"/>
  <c r="N88" i="14"/>
  <c r="J88" i="14"/>
  <c r="G88" i="14"/>
  <c r="O88" i="14" s="1"/>
  <c r="V88" i="14" s="1"/>
  <c r="J81" i="5" s="1"/>
  <c r="U87" i="14"/>
  <c r="N87" i="14"/>
  <c r="J87" i="14"/>
  <c r="G87" i="14"/>
  <c r="O87" i="14" s="1"/>
  <c r="V87" i="14" s="1"/>
  <c r="U86" i="14"/>
  <c r="N86" i="14"/>
  <c r="J86" i="14"/>
  <c r="G86" i="14"/>
  <c r="U85" i="14"/>
  <c r="N85" i="14"/>
  <c r="J85" i="14"/>
  <c r="G85" i="14"/>
  <c r="U84" i="14"/>
  <c r="N84" i="14"/>
  <c r="O84" i="14" s="1"/>
  <c r="V84" i="14" s="1"/>
  <c r="J84" i="14"/>
  <c r="G84" i="14"/>
  <c r="U83" i="14"/>
  <c r="N83" i="14"/>
  <c r="O83" i="14" s="1"/>
  <c r="V83" i="14" s="1"/>
  <c r="J83" i="14"/>
  <c r="G83" i="14"/>
  <c r="U82" i="14"/>
  <c r="N82" i="14"/>
  <c r="J82" i="14"/>
  <c r="G82" i="14"/>
  <c r="U81" i="14"/>
  <c r="N81" i="14"/>
  <c r="J81" i="14"/>
  <c r="G81" i="14"/>
  <c r="U80" i="14"/>
  <c r="O80" i="14"/>
  <c r="V80" i="14" s="1"/>
  <c r="J73" i="5" s="1"/>
  <c r="N80" i="14"/>
  <c r="J80" i="14"/>
  <c r="G80" i="14"/>
  <c r="U79" i="14"/>
  <c r="N79" i="14"/>
  <c r="J79" i="14"/>
  <c r="G79" i="14"/>
  <c r="O79" i="14" s="1"/>
  <c r="V79" i="14" s="1"/>
  <c r="U78" i="14"/>
  <c r="N78" i="14"/>
  <c r="J78" i="14"/>
  <c r="G78" i="14"/>
  <c r="U77" i="14"/>
  <c r="N77" i="14"/>
  <c r="J77" i="14"/>
  <c r="G77" i="14"/>
  <c r="O77" i="14" s="1"/>
  <c r="V77" i="14" s="1"/>
  <c r="J70" i="5" s="1"/>
  <c r="U76" i="14"/>
  <c r="N76" i="14"/>
  <c r="J76" i="14"/>
  <c r="G76" i="14"/>
  <c r="O76" i="14" s="1"/>
  <c r="V76" i="14" s="1"/>
  <c r="J69" i="5" s="1"/>
  <c r="U75" i="14"/>
  <c r="N75" i="14"/>
  <c r="J75" i="14"/>
  <c r="G75" i="14"/>
  <c r="U74" i="14"/>
  <c r="N74" i="14"/>
  <c r="Y74" i="14" s="1"/>
  <c r="J74" i="14"/>
  <c r="G74" i="14"/>
  <c r="U73" i="14"/>
  <c r="N73" i="14"/>
  <c r="J73" i="14"/>
  <c r="G73" i="14"/>
  <c r="U72" i="14"/>
  <c r="O72" i="14"/>
  <c r="V72" i="14" s="1"/>
  <c r="J65" i="5" s="1"/>
  <c r="N72" i="14"/>
  <c r="J72" i="14"/>
  <c r="G72" i="14"/>
  <c r="U71" i="14"/>
  <c r="N71" i="14"/>
  <c r="J71" i="14"/>
  <c r="G71" i="14"/>
  <c r="O71" i="14" s="1"/>
  <c r="V71" i="14" s="1"/>
  <c r="U70" i="14"/>
  <c r="N70" i="14"/>
  <c r="J70" i="14"/>
  <c r="G70" i="14"/>
  <c r="U69" i="14"/>
  <c r="N69" i="14"/>
  <c r="J69" i="14"/>
  <c r="G69" i="14"/>
  <c r="O69" i="14" s="1"/>
  <c r="V69" i="14" s="1"/>
  <c r="J62" i="5" s="1"/>
  <c r="U68" i="14"/>
  <c r="N68" i="14"/>
  <c r="J68" i="14"/>
  <c r="G68" i="14"/>
  <c r="O68" i="14" s="1"/>
  <c r="V68" i="14" s="1"/>
  <c r="J61" i="5" s="1"/>
  <c r="U67" i="14"/>
  <c r="N67" i="14"/>
  <c r="J67" i="14"/>
  <c r="G67" i="14"/>
  <c r="U66" i="14"/>
  <c r="N66" i="14"/>
  <c r="J66" i="14"/>
  <c r="G66" i="14"/>
  <c r="U65" i="14"/>
  <c r="N65" i="14"/>
  <c r="J65" i="14"/>
  <c r="G65" i="14"/>
  <c r="U64" i="14"/>
  <c r="N64" i="14"/>
  <c r="J64" i="14"/>
  <c r="G64" i="14"/>
  <c r="U63" i="14"/>
  <c r="Y63" i="14" s="1"/>
  <c r="N63" i="14"/>
  <c r="J63" i="14"/>
  <c r="G63" i="14"/>
  <c r="O63" i="14" s="1"/>
  <c r="V63" i="14" s="1"/>
  <c r="U62" i="14"/>
  <c r="N62" i="14"/>
  <c r="J62" i="14"/>
  <c r="G62" i="14"/>
  <c r="U61" i="14"/>
  <c r="N61" i="14"/>
  <c r="J61" i="14"/>
  <c r="G61" i="14"/>
  <c r="O61" i="14" s="1"/>
  <c r="V61" i="14" s="1"/>
  <c r="J54" i="5" s="1"/>
  <c r="U60" i="14"/>
  <c r="N60" i="14"/>
  <c r="J60" i="14"/>
  <c r="G60" i="14"/>
  <c r="O60" i="14" s="1"/>
  <c r="V60" i="14" s="1"/>
  <c r="J53" i="5" s="1"/>
  <c r="U59" i="14"/>
  <c r="N59" i="14"/>
  <c r="J59" i="14"/>
  <c r="G59" i="14"/>
  <c r="U58" i="14"/>
  <c r="N58" i="14"/>
  <c r="J58" i="14"/>
  <c r="G58" i="14"/>
  <c r="U57" i="14"/>
  <c r="N57" i="14"/>
  <c r="J57" i="14"/>
  <c r="G57" i="14"/>
  <c r="U56" i="14"/>
  <c r="N56" i="14"/>
  <c r="J56" i="14"/>
  <c r="G56" i="14"/>
  <c r="U55" i="14"/>
  <c r="O55" i="14"/>
  <c r="V55" i="14" s="1"/>
  <c r="N55" i="14"/>
  <c r="J55" i="14"/>
  <c r="G55" i="14"/>
  <c r="U54" i="14"/>
  <c r="N54" i="14"/>
  <c r="J54" i="14"/>
  <c r="G54" i="14"/>
  <c r="U53" i="14"/>
  <c r="N53" i="14"/>
  <c r="J53" i="14"/>
  <c r="G53" i="14"/>
  <c r="O53" i="14" s="1"/>
  <c r="U52" i="14"/>
  <c r="N52" i="14"/>
  <c r="J52" i="14"/>
  <c r="G52" i="14"/>
  <c r="O52" i="14" s="1"/>
  <c r="V52" i="14" s="1"/>
  <c r="J45" i="5" s="1"/>
  <c r="U51" i="14"/>
  <c r="N51" i="14"/>
  <c r="J51" i="14"/>
  <c r="G51" i="14"/>
  <c r="U50" i="14"/>
  <c r="N50" i="14"/>
  <c r="Y50" i="14" s="1"/>
  <c r="J50" i="14"/>
  <c r="G50" i="14"/>
  <c r="U49" i="14"/>
  <c r="N49" i="14"/>
  <c r="Y49" i="14" s="1"/>
  <c r="J49" i="14"/>
  <c r="G49" i="14"/>
  <c r="U48" i="14"/>
  <c r="N48" i="14"/>
  <c r="O48" i="14" s="1"/>
  <c r="V48" i="14" s="1"/>
  <c r="J41" i="5" s="1"/>
  <c r="J48" i="14"/>
  <c r="G48" i="14"/>
  <c r="U47" i="14"/>
  <c r="O47" i="14"/>
  <c r="V47" i="14" s="1"/>
  <c r="N47" i="14"/>
  <c r="J47" i="14"/>
  <c r="G47" i="14"/>
  <c r="U46" i="14"/>
  <c r="N46" i="14"/>
  <c r="J46" i="14"/>
  <c r="G46" i="14"/>
  <c r="U45" i="14"/>
  <c r="N45" i="14"/>
  <c r="J45" i="14"/>
  <c r="G45" i="14"/>
  <c r="O45" i="14" s="1"/>
  <c r="U44" i="14"/>
  <c r="N44" i="14"/>
  <c r="J44" i="14"/>
  <c r="G44" i="14"/>
  <c r="O44" i="14" s="1"/>
  <c r="V44" i="14" s="1"/>
  <c r="J37" i="5" s="1"/>
  <c r="U43" i="14"/>
  <c r="N43" i="14"/>
  <c r="J43" i="14"/>
  <c r="G43" i="14"/>
  <c r="U42" i="14"/>
  <c r="N42" i="14"/>
  <c r="J42" i="14"/>
  <c r="O42" i="14" s="1"/>
  <c r="V42" i="14" s="1"/>
  <c r="G42" i="14"/>
  <c r="U41" i="14"/>
  <c r="N41" i="14"/>
  <c r="J41" i="14"/>
  <c r="G41" i="14"/>
  <c r="U40" i="14"/>
  <c r="N40" i="14"/>
  <c r="O40" i="14" s="1"/>
  <c r="V40" i="14" s="1"/>
  <c r="J33" i="5" s="1"/>
  <c r="J40" i="14"/>
  <c r="G40" i="14"/>
  <c r="U39" i="14"/>
  <c r="O39" i="14"/>
  <c r="V39" i="14" s="1"/>
  <c r="N39" i="14"/>
  <c r="J39" i="14"/>
  <c r="G39" i="14"/>
  <c r="U38" i="14"/>
  <c r="N38" i="14"/>
  <c r="J38" i="14"/>
  <c r="G38" i="14"/>
  <c r="U37" i="14"/>
  <c r="N37" i="14"/>
  <c r="J37" i="14"/>
  <c r="G37" i="14"/>
  <c r="O37" i="14" s="1"/>
  <c r="U36" i="14"/>
  <c r="N36" i="14"/>
  <c r="J36" i="14"/>
  <c r="G36" i="14"/>
  <c r="O36" i="14" s="1"/>
  <c r="V36" i="14" s="1"/>
  <c r="J29" i="5" s="1"/>
  <c r="U35" i="14"/>
  <c r="N35" i="14"/>
  <c r="J35" i="14"/>
  <c r="G35" i="14"/>
  <c r="U34" i="14"/>
  <c r="N34" i="14"/>
  <c r="J34" i="14"/>
  <c r="O34" i="14" s="1"/>
  <c r="V34" i="14" s="1"/>
  <c r="G34" i="14"/>
  <c r="U33" i="14"/>
  <c r="N33" i="14"/>
  <c r="J33" i="14"/>
  <c r="G33" i="14"/>
  <c r="U32" i="14"/>
  <c r="N32" i="14"/>
  <c r="O32" i="14" s="1"/>
  <c r="V32" i="14" s="1"/>
  <c r="J25" i="5" s="1"/>
  <c r="J32" i="14"/>
  <c r="G32" i="14"/>
  <c r="U31" i="14"/>
  <c r="O31" i="14"/>
  <c r="V31" i="14" s="1"/>
  <c r="N31" i="14"/>
  <c r="J31" i="14"/>
  <c r="G31" i="14"/>
  <c r="Y30" i="14"/>
  <c r="U30" i="14"/>
  <c r="N30" i="14"/>
  <c r="J30" i="14"/>
  <c r="G30" i="14"/>
  <c r="U29" i="14"/>
  <c r="N29" i="14"/>
  <c r="J29" i="14"/>
  <c r="G29" i="14"/>
  <c r="O29" i="14" s="1"/>
  <c r="V29" i="14" s="1"/>
  <c r="J22" i="5" s="1"/>
  <c r="U28" i="14"/>
  <c r="N28" i="14"/>
  <c r="J28" i="14"/>
  <c r="O28" i="14" s="1"/>
  <c r="V28" i="14" s="1"/>
  <c r="J21" i="5" s="1"/>
  <c r="G28" i="14"/>
  <c r="U27" i="14"/>
  <c r="N27" i="14"/>
  <c r="J27" i="14"/>
  <c r="G27" i="14"/>
  <c r="U26" i="14"/>
  <c r="N26" i="14"/>
  <c r="J26" i="14"/>
  <c r="G26" i="14"/>
  <c r="U25" i="14"/>
  <c r="N25" i="14"/>
  <c r="J25" i="14"/>
  <c r="G25" i="14"/>
  <c r="U24" i="14"/>
  <c r="O24" i="14"/>
  <c r="V24" i="14" s="1"/>
  <c r="J17" i="5" s="1"/>
  <c r="N24" i="14"/>
  <c r="J24" i="14"/>
  <c r="G24" i="14"/>
  <c r="U23" i="14"/>
  <c r="N23" i="14"/>
  <c r="J23" i="14"/>
  <c r="G23" i="14"/>
  <c r="O23" i="14" s="1"/>
  <c r="V23" i="14" s="1"/>
  <c r="U22" i="14"/>
  <c r="N22" i="14"/>
  <c r="J22" i="14"/>
  <c r="G22" i="14"/>
  <c r="U21" i="14"/>
  <c r="N21" i="14"/>
  <c r="J21" i="14"/>
  <c r="G21" i="14"/>
  <c r="O21" i="14" s="1"/>
  <c r="V21" i="14" s="1"/>
  <c r="J14" i="5" s="1"/>
  <c r="U20" i="14"/>
  <c r="N20" i="14"/>
  <c r="J20" i="14"/>
  <c r="G20" i="14"/>
  <c r="O20" i="14" s="1"/>
  <c r="V20" i="14" s="1"/>
  <c r="J13" i="5" s="1"/>
  <c r="U19" i="14"/>
  <c r="N19" i="14"/>
  <c r="J19" i="14"/>
  <c r="G19" i="14"/>
  <c r="U18" i="14"/>
  <c r="N18" i="14"/>
  <c r="J18" i="14"/>
  <c r="G18" i="14"/>
  <c r="U17" i="14"/>
  <c r="N17" i="14"/>
  <c r="J17" i="14"/>
  <c r="G17" i="14"/>
  <c r="O17" i="14" s="1"/>
  <c r="V17" i="14" s="1"/>
  <c r="J10" i="5" s="1"/>
  <c r="U16" i="14"/>
  <c r="N16" i="14"/>
  <c r="J16" i="14"/>
  <c r="G16" i="14"/>
  <c r="O16" i="14" s="1"/>
  <c r="V16" i="14" s="1"/>
  <c r="J9" i="5" s="1"/>
  <c r="U15" i="14"/>
  <c r="N15" i="14"/>
  <c r="J15" i="14"/>
  <c r="G15" i="14"/>
  <c r="Y79" i="14" l="1"/>
  <c r="J72" i="5"/>
  <c r="Y23" i="14"/>
  <c r="J16" i="5"/>
  <c r="Y34" i="14"/>
  <c r="J27" i="5"/>
  <c r="Y87" i="14"/>
  <c r="J80" i="5"/>
  <c r="Y103" i="14"/>
  <c r="J96" i="5"/>
  <c r="Y42" i="14"/>
  <c r="J35" i="5"/>
  <c r="Y95" i="14"/>
  <c r="J88" i="5"/>
  <c r="Y71" i="14"/>
  <c r="J64" i="5"/>
  <c r="Y111" i="14"/>
  <c r="J104" i="5"/>
  <c r="Y47" i="14"/>
  <c r="J40" i="5"/>
  <c r="Y55" i="14"/>
  <c r="J48" i="5"/>
  <c r="Y83" i="14"/>
  <c r="J76" i="5"/>
  <c r="Y114" i="14"/>
  <c r="J107" i="5"/>
  <c r="Y31" i="14"/>
  <c r="J24" i="5"/>
  <c r="Y16" i="14"/>
  <c r="O27" i="14"/>
  <c r="V27" i="14" s="1"/>
  <c r="O30" i="14"/>
  <c r="V30" i="14" s="1"/>
  <c r="J23" i="5" s="1"/>
  <c r="V37" i="14"/>
  <c r="J30" i="5" s="1"/>
  <c r="V45" i="14"/>
  <c r="J38" i="5" s="1"/>
  <c r="V53" i="14"/>
  <c r="J46" i="5" s="1"/>
  <c r="O56" i="14"/>
  <c r="V56" i="14" s="1"/>
  <c r="J49" i="5" s="1"/>
  <c r="O59" i="14"/>
  <c r="V59" i="14" s="1"/>
  <c r="O64" i="14"/>
  <c r="V64" i="14" s="1"/>
  <c r="J57" i="5" s="1"/>
  <c r="O67" i="14"/>
  <c r="V67" i="14" s="1"/>
  <c r="O75" i="14"/>
  <c r="V75" i="14" s="1"/>
  <c r="V89" i="14"/>
  <c r="J82" i="5" s="1"/>
  <c r="V90" i="14"/>
  <c r="V97" i="14"/>
  <c r="J90" i="5" s="1"/>
  <c r="V98" i="14"/>
  <c r="Y104" i="14"/>
  <c r="Y120" i="14"/>
  <c r="Y32" i="14"/>
  <c r="Y39" i="14"/>
  <c r="J32" i="5"/>
  <c r="Y48" i="14"/>
  <c r="O15" i="14"/>
  <c r="O22" i="14"/>
  <c r="V22" i="14" s="1"/>
  <c r="Y17" i="14"/>
  <c r="O25" i="14"/>
  <c r="V25" i="14" s="1"/>
  <c r="J18" i="5" s="1"/>
  <c r="O35" i="14"/>
  <c r="V35" i="14" s="1"/>
  <c r="O38" i="14"/>
  <c r="V38" i="14" s="1"/>
  <c r="O43" i="14"/>
  <c r="V43" i="14" s="1"/>
  <c r="O46" i="14"/>
  <c r="V46" i="14" s="1"/>
  <c r="O51" i="14"/>
  <c r="V51" i="14" s="1"/>
  <c r="O73" i="14"/>
  <c r="V73" i="14" s="1"/>
  <c r="J66" i="5" s="1"/>
  <c r="O74" i="14"/>
  <c r="V74" i="14" s="1"/>
  <c r="O81" i="14"/>
  <c r="V81" i="14" s="1"/>
  <c r="J74" i="5" s="1"/>
  <c r="O82" i="14"/>
  <c r="V82" i="14" s="1"/>
  <c r="Y88" i="14"/>
  <c r="O93" i="14"/>
  <c r="V93" i="14" s="1"/>
  <c r="J86" i="5" s="1"/>
  <c r="Y96" i="14"/>
  <c r="O101" i="14"/>
  <c r="V101" i="14" s="1"/>
  <c r="J94" i="5" s="1"/>
  <c r="O109" i="14"/>
  <c r="V109" i="14" s="1"/>
  <c r="J102" i="5" s="1"/>
  <c r="Y113" i="14"/>
  <c r="O115" i="14"/>
  <c r="V115" i="14" s="1"/>
  <c r="J108" i="5" s="1"/>
  <c r="O117" i="14"/>
  <c r="V117" i="14" s="1"/>
  <c r="J110" i="5" s="1"/>
  <c r="Y40" i="14"/>
  <c r="O18" i="14"/>
  <c r="V18" i="14" s="1"/>
  <c r="J11" i="5" s="1"/>
  <c r="Q128" i="14"/>
  <c r="R128" i="14" s="1"/>
  <c r="Y24" i="14"/>
  <c r="O26" i="14"/>
  <c r="V26" i="14" s="1"/>
  <c r="O33" i="14"/>
  <c r="V33" i="14" s="1"/>
  <c r="J26" i="5" s="1"/>
  <c r="O41" i="14"/>
  <c r="V41" i="14" s="1"/>
  <c r="J34" i="5" s="1"/>
  <c r="O49" i="14"/>
  <c r="V49" i="14" s="1"/>
  <c r="J42" i="5" s="1"/>
  <c r="O50" i="14"/>
  <c r="V50" i="14" s="1"/>
  <c r="J43" i="5" s="1"/>
  <c r="O57" i="14"/>
  <c r="V57" i="14" s="1"/>
  <c r="J50" i="5" s="1"/>
  <c r="O58" i="14"/>
  <c r="V58" i="14" s="1"/>
  <c r="O65" i="14"/>
  <c r="V65" i="14" s="1"/>
  <c r="J58" i="5" s="1"/>
  <c r="O66" i="14"/>
  <c r="V66" i="14" s="1"/>
  <c r="Y72" i="14"/>
  <c r="Y80" i="14"/>
  <c r="O85" i="14"/>
  <c r="V85" i="14" s="1"/>
  <c r="J78" i="5" s="1"/>
  <c r="O91" i="14"/>
  <c r="V91" i="14" s="1"/>
  <c r="O99" i="14"/>
  <c r="V99" i="14" s="1"/>
  <c r="O107" i="14"/>
  <c r="V107" i="14" s="1"/>
  <c r="T56" i="5"/>
  <c r="U56" i="5"/>
  <c r="S99" i="5"/>
  <c r="V99" i="5" s="1"/>
  <c r="V23" i="5"/>
  <c r="T105" i="5"/>
  <c r="U93" i="5"/>
  <c r="S56" i="5"/>
  <c r="V56" i="5" s="1"/>
  <c r="T99" i="5"/>
  <c r="U105" i="5"/>
  <c r="T67" i="5"/>
  <c r="U67" i="5"/>
  <c r="S105" i="5"/>
  <c r="V105" i="5" s="1"/>
  <c r="S93" i="5"/>
  <c r="V93" i="5" s="1"/>
  <c r="S67" i="5"/>
  <c r="V67" i="5" s="1"/>
  <c r="T93" i="5"/>
  <c r="V15" i="14"/>
  <c r="J8" i="5" s="1"/>
  <c r="Y18" i="14"/>
  <c r="Y21" i="14"/>
  <c r="Y53" i="14"/>
  <c r="Y61" i="14"/>
  <c r="Y77" i="14"/>
  <c r="Y117" i="14"/>
  <c r="Q130" i="14"/>
  <c r="R130" i="14" s="1"/>
  <c r="Q126" i="14"/>
  <c r="R126" i="14" s="1"/>
  <c r="Y25" i="14"/>
  <c r="Y33" i="14"/>
  <c r="Y41" i="14"/>
  <c r="Y89" i="14"/>
  <c r="Y97" i="14"/>
  <c r="Y105" i="14"/>
  <c r="Y121" i="14"/>
  <c r="Y29" i="14"/>
  <c r="Y37" i="14"/>
  <c r="Y45" i="14"/>
  <c r="Y69" i="14"/>
  <c r="Y85" i="14"/>
  <c r="Y93" i="14"/>
  <c r="Y101" i="14"/>
  <c r="Y109" i="14"/>
  <c r="O19" i="14"/>
  <c r="V19" i="14" s="1"/>
  <c r="Y20" i="14"/>
  <c r="Y57" i="14"/>
  <c r="Y65" i="14"/>
  <c r="Y73" i="14"/>
  <c r="Y81" i="14"/>
  <c r="Y28" i="14"/>
  <c r="Y36" i="14"/>
  <c r="Y44" i="14"/>
  <c r="Y52" i="14"/>
  <c r="O54" i="14"/>
  <c r="V54" i="14" s="1"/>
  <c r="Y60" i="14"/>
  <c r="O62" i="14"/>
  <c r="V62" i="14" s="1"/>
  <c r="Y68" i="14"/>
  <c r="O70" i="14"/>
  <c r="V70" i="14" s="1"/>
  <c r="Y76" i="14"/>
  <c r="O78" i="14"/>
  <c r="V78" i="14" s="1"/>
  <c r="Y84" i="14"/>
  <c r="O86" i="14"/>
  <c r="V86" i="14" s="1"/>
  <c r="Y92" i="14"/>
  <c r="O94" i="14"/>
  <c r="V94" i="14" s="1"/>
  <c r="Y100" i="14"/>
  <c r="O102" i="14"/>
  <c r="V102" i="14" s="1"/>
  <c r="Y108" i="14"/>
  <c r="O110" i="14"/>
  <c r="V110" i="14" s="1"/>
  <c r="Y116" i="14"/>
  <c r="O118" i="14"/>
  <c r="V118" i="14" s="1"/>
  <c r="Y118" i="14" s="1"/>
  <c r="Q132" i="14"/>
  <c r="R132" i="14" s="1"/>
  <c r="Y86" i="14" l="1"/>
  <c r="J79" i="5"/>
  <c r="Y99" i="14"/>
  <c r="J92" i="5"/>
  <c r="Y43" i="14"/>
  <c r="J36" i="5"/>
  <c r="Y59" i="14"/>
  <c r="J52" i="5"/>
  <c r="Y110" i="14"/>
  <c r="J103" i="5"/>
  <c r="Y62" i="14"/>
  <c r="J55" i="5"/>
  <c r="Y19" i="14"/>
  <c r="J12" i="5"/>
  <c r="Y91" i="14"/>
  <c r="J84" i="5"/>
  <c r="Y66" i="14"/>
  <c r="J59" i="5"/>
  <c r="Y26" i="14"/>
  <c r="J19" i="5"/>
  <c r="Y38" i="14"/>
  <c r="J31" i="5"/>
  <c r="Y22" i="14"/>
  <c r="J15" i="5"/>
  <c r="Y98" i="14"/>
  <c r="J91" i="5"/>
  <c r="Y75" i="14"/>
  <c r="J68" i="5"/>
  <c r="Y78" i="14"/>
  <c r="J71" i="5"/>
  <c r="Y82" i="14"/>
  <c r="J75" i="5"/>
  <c r="Y51" i="14"/>
  <c r="J44" i="5"/>
  <c r="Y35" i="14"/>
  <c r="J28" i="5"/>
  <c r="Y67" i="14"/>
  <c r="J60" i="5"/>
  <c r="Y27" i="14"/>
  <c r="J20" i="5"/>
  <c r="Y64" i="14"/>
  <c r="Y102" i="14"/>
  <c r="J95" i="5"/>
  <c r="Y70" i="14"/>
  <c r="J63" i="5"/>
  <c r="Y54" i="14"/>
  <c r="J47" i="5"/>
  <c r="Y107" i="14"/>
  <c r="J100" i="5"/>
  <c r="Y58" i="14"/>
  <c r="J51" i="5"/>
  <c r="Y46" i="14"/>
  <c r="J39" i="5"/>
  <c r="Y90" i="14"/>
  <c r="J83" i="5"/>
  <c r="Y56" i="14"/>
  <c r="S132" i="14"/>
  <c r="F129" i="14"/>
  <c r="S128" i="14"/>
  <c r="S126" i="14"/>
  <c r="S130" i="14"/>
  <c r="O130" i="14"/>
  <c r="P130" i="14" s="1"/>
  <c r="Y15" i="14"/>
  <c r="O128" i="14"/>
  <c r="P128" i="14" s="1"/>
  <c r="O126" i="14"/>
  <c r="P126" i="14" s="1"/>
  <c r="O132" i="14"/>
  <c r="P132" i="14" s="1"/>
  <c r="I125" i="14" l="1"/>
  <c r="H125" i="14"/>
  <c r="G125" i="14"/>
  <c r="J125" i="14"/>
  <c r="F130" i="14"/>
  <c r="F132" i="14" s="1"/>
  <c r="F125" i="14"/>
  <c r="U125" i="10" l="1"/>
  <c r="U124" i="10"/>
  <c r="N124" i="10"/>
  <c r="Y124" i="10" s="1"/>
  <c r="J124" i="10"/>
  <c r="G124" i="10"/>
  <c r="O124" i="10" s="1"/>
  <c r="V124" i="10" s="1"/>
  <c r="U123" i="10"/>
  <c r="N123" i="10"/>
  <c r="Y123" i="10" s="1"/>
  <c r="J123" i="10"/>
  <c r="G123" i="10"/>
  <c r="O123" i="10" s="1"/>
  <c r="V123" i="10" s="1"/>
  <c r="U119" i="10"/>
  <c r="N119" i="10"/>
  <c r="J119" i="10"/>
  <c r="G119" i="10"/>
  <c r="U118" i="10"/>
  <c r="N118" i="10"/>
  <c r="J118" i="10"/>
  <c r="G118" i="10"/>
  <c r="U117" i="10"/>
  <c r="N117" i="10"/>
  <c r="J117" i="10"/>
  <c r="G117" i="10"/>
  <c r="O117" i="10" s="1"/>
  <c r="U116" i="10"/>
  <c r="N116" i="10"/>
  <c r="J116" i="10"/>
  <c r="G116" i="10"/>
  <c r="O116" i="10" s="1"/>
  <c r="V116" i="10" s="1"/>
  <c r="H109" i="5" s="1"/>
  <c r="U115" i="10"/>
  <c r="N115" i="10"/>
  <c r="Y115" i="10" s="1"/>
  <c r="J115" i="10"/>
  <c r="G115" i="10"/>
  <c r="U114" i="10"/>
  <c r="N114" i="10"/>
  <c r="J114" i="10"/>
  <c r="O114" i="10" s="1"/>
  <c r="V114" i="10" s="1"/>
  <c r="H107" i="5" s="1"/>
  <c r="G114" i="10"/>
  <c r="U113" i="10"/>
  <c r="N113" i="10"/>
  <c r="J113" i="10"/>
  <c r="G113" i="10"/>
  <c r="U112" i="10"/>
  <c r="N112" i="10"/>
  <c r="J112" i="10"/>
  <c r="G112" i="10"/>
  <c r="O112" i="10" s="1"/>
  <c r="V112" i="10" s="1"/>
  <c r="U111" i="10"/>
  <c r="N111" i="10"/>
  <c r="J111" i="10"/>
  <c r="G111" i="10"/>
  <c r="O111" i="10" s="1"/>
  <c r="V111" i="10" s="1"/>
  <c r="U110" i="10"/>
  <c r="N110" i="10"/>
  <c r="J110" i="10"/>
  <c r="G110" i="10"/>
  <c r="U109" i="10"/>
  <c r="N109" i="10"/>
  <c r="J109" i="10"/>
  <c r="G109" i="10"/>
  <c r="O109" i="10" s="1"/>
  <c r="U108" i="10"/>
  <c r="N108" i="10"/>
  <c r="J108" i="10"/>
  <c r="G108" i="10"/>
  <c r="O108" i="10" s="1"/>
  <c r="V108" i="10" s="1"/>
  <c r="H101" i="5" s="1"/>
  <c r="U107" i="10"/>
  <c r="N107" i="10"/>
  <c r="Y107" i="10" s="1"/>
  <c r="J107" i="10"/>
  <c r="G107" i="10"/>
  <c r="U106" i="10"/>
  <c r="N106" i="10"/>
  <c r="J106" i="10"/>
  <c r="G106" i="10"/>
  <c r="U105" i="10"/>
  <c r="N105" i="10"/>
  <c r="J105" i="10"/>
  <c r="G105" i="10"/>
  <c r="U104" i="10"/>
  <c r="N104" i="10"/>
  <c r="J104" i="10"/>
  <c r="G104" i="10"/>
  <c r="O104" i="10" s="1"/>
  <c r="V104" i="10" s="1"/>
  <c r="H97" i="5" s="1"/>
  <c r="U103" i="10"/>
  <c r="N103" i="10"/>
  <c r="J103" i="10"/>
  <c r="G103" i="10"/>
  <c r="U102" i="10"/>
  <c r="N102" i="10"/>
  <c r="J102" i="10"/>
  <c r="O102" i="10" s="1"/>
  <c r="V102" i="10" s="1"/>
  <c r="H95" i="5" s="1"/>
  <c r="G102" i="10"/>
  <c r="U101" i="10"/>
  <c r="N101" i="10"/>
  <c r="J101" i="10"/>
  <c r="G101" i="10"/>
  <c r="U100" i="10"/>
  <c r="N100" i="10"/>
  <c r="Y100" i="10" s="1"/>
  <c r="J100" i="10"/>
  <c r="G100" i="10"/>
  <c r="O100" i="10" s="1"/>
  <c r="V100" i="10" s="1"/>
  <c r="U99" i="10"/>
  <c r="N99" i="10"/>
  <c r="J99" i="10"/>
  <c r="G99" i="10"/>
  <c r="U98" i="10"/>
  <c r="N98" i="10"/>
  <c r="J98" i="10"/>
  <c r="O98" i="10" s="1"/>
  <c r="V98" i="10" s="1"/>
  <c r="H91" i="5" s="1"/>
  <c r="G98" i="10"/>
  <c r="U97" i="10"/>
  <c r="N97" i="10"/>
  <c r="J97" i="10"/>
  <c r="G97" i="10"/>
  <c r="U96" i="10"/>
  <c r="N96" i="10"/>
  <c r="J96" i="10"/>
  <c r="G96" i="10"/>
  <c r="O96" i="10" s="1"/>
  <c r="V96" i="10" s="1"/>
  <c r="H89" i="5" s="1"/>
  <c r="U95" i="10"/>
  <c r="N95" i="10"/>
  <c r="J95" i="10"/>
  <c r="G95" i="10"/>
  <c r="O95" i="10" s="1"/>
  <c r="V95" i="10" s="1"/>
  <c r="U94" i="10"/>
  <c r="N94" i="10"/>
  <c r="J94" i="10"/>
  <c r="G94" i="10"/>
  <c r="U93" i="10"/>
  <c r="N93" i="10"/>
  <c r="J93" i="10"/>
  <c r="G93" i="10"/>
  <c r="O93" i="10" s="1"/>
  <c r="U92" i="10"/>
  <c r="N92" i="10"/>
  <c r="J92" i="10"/>
  <c r="G92" i="10"/>
  <c r="O92" i="10" s="1"/>
  <c r="V92" i="10" s="1"/>
  <c r="H85" i="5" s="1"/>
  <c r="U91" i="10"/>
  <c r="N91" i="10"/>
  <c r="J91" i="10"/>
  <c r="G91" i="10"/>
  <c r="U90" i="10"/>
  <c r="N90" i="10"/>
  <c r="J90" i="10"/>
  <c r="G90" i="10"/>
  <c r="U89" i="10"/>
  <c r="N89" i="10"/>
  <c r="J89" i="10"/>
  <c r="G89" i="10"/>
  <c r="U88" i="10"/>
  <c r="O88" i="10"/>
  <c r="V88" i="10" s="1"/>
  <c r="H81" i="5" s="1"/>
  <c r="N88" i="10"/>
  <c r="J88" i="10"/>
  <c r="G88" i="10"/>
  <c r="U87" i="10"/>
  <c r="N87" i="10"/>
  <c r="J87" i="10"/>
  <c r="G87" i="10"/>
  <c r="U86" i="10"/>
  <c r="N86" i="10"/>
  <c r="J86" i="10"/>
  <c r="G86" i="10"/>
  <c r="U85" i="10"/>
  <c r="N85" i="10"/>
  <c r="J85" i="10"/>
  <c r="G85" i="10"/>
  <c r="O85" i="10" s="1"/>
  <c r="U84" i="10"/>
  <c r="N84" i="10"/>
  <c r="J84" i="10"/>
  <c r="G84" i="10"/>
  <c r="O84" i="10" s="1"/>
  <c r="V84" i="10" s="1"/>
  <c r="U83" i="10"/>
  <c r="N83" i="10"/>
  <c r="J83" i="10"/>
  <c r="G83" i="10"/>
  <c r="U82" i="10"/>
  <c r="N82" i="10"/>
  <c r="J82" i="10"/>
  <c r="G82" i="10"/>
  <c r="U81" i="10"/>
  <c r="N81" i="10"/>
  <c r="J81" i="10"/>
  <c r="G81" i="10"/>
  <c r="U80" i="10"/>
  <c r="O80" i="10"/>
  <c r="V80" i="10" s="1"/>
  <c r="H73" i="5" s="1"/>
  <c r="N80" i="10"/>
  <c r="J80" i="10"/>
  <c r="G80" i="10"/>
  <c r="U79" i="10"/>
  <c r="N79" i="10"/>
  <c r="J79" i="10"/>
  <c r="G79" i="10"/>
  <c r="U78" i="10"/>
  <c r="N78" i="10"/>
  <c r="J78" i="10"/>
  <c r="G78" i="10"/>
  <c r="U77" i="10"/>
  <c r="N77" i="10"/>
  <c r="J77" i="10"/>
  <c r="G77" i="10"/>
  <c r="U76" i="10"/>
  <c r="N76" i="10"/>
  <c r="J76" i="10"/>
  <c r="G76" i="10"/>
  <c r="O76" i="10" s="1"/>
  <c r="V76" i="10" s="1"/>
  <c r="H69" i="5" s="1"/>
  <c r="U75" i="10"/>
  <c r="N75" i="10"/>
  <c r="J75" i="10"/>
  <c r="G75" i="10"/>
  <c r="O75" i="10" s="1"/>
  <c r="V75" i="10" s="1"/>
  <c r="U74" i="10"/>
  <c r="N74" i="10"/>
  <c r="Y74" i="10" s="1"/>
  <c r="J74" i="10"/>
  <c r="O74" i="10" s="1"/>
  <c r="V74" i="10" s="1"/>
  <c r="G74" i="10"/>
  <c r="U73" i="10"/>
  <c r="N73" i="10"/>
  <c r="J73" i="10"/>
  <c r="G73" i="10"/>
  <c r="U72" i="10"/>
  <c r="N72" i="10"/>
  <c r="J72" i="10"/>
  <c r="G72" i="10"/>
  <c r="O72" i="10" s="1"/>
  <c r="V72" i="10" s="1"/>
  <c r="H65" i="5" s="1"/>
  <c r="U71" i="10"/>
  <c r="N71" i="10"/>
  <c r="J71" i="10"/>
  <c r="G71" i="10"/>
  <c r="U70" i="10"/>
  <c r="N70" i="10"/>
  <c r="J70" i="10"/>
  <c r="G70" i="10"/>
  <c r="U69" i="10"/>
  <c r="N69" i="10"/>
  <c r="J69" i="10"/>
  <c r="G69" i="10"/>
  <c r="U68" i="10"/>
  <c r="N68" i="10"/>
  <c r="J68" i="10"/>
  <c r="G68" i="10"/>
  <c r="O68" i="10" s="1"/>
  <c r="V68" i="10" s="1"/>
  <c r="H61" i="5" s="1"/>
  <c r="U67" i="10"/>
  <c r="N67" i="10"/>
  <c r="J67" i="10"/>
  <c r="G67" i="10"/>
  <c r="U66" i="10"/>
  <c r="N66" i="10"/>
  <c r="J66" i="10"/>
  <c r="G66" i="10"/>
  <c r="U65" i="10"/>
  <c r="N65" i="10"/>
  <c r="J65" i="10"/>
  <c r="G65" i="10"/>
  <c r="O65" i="10" s="1"/>
  <c r="U64" i="10"/>
  <c r="N64" i="10"/>
  <c r="J64" i="10"/>
  <c r="G64" i="10"/>
  <c r="O64" i="10" s="1"/>
  <c r="V64" i="10" s="1"/>
  <c r="H57" i="5" s="1"/>
  <c r="U63" i="10"/>
  <c r="N63" i="10"/>
  <c r="Y63" i="10" s="1"/>
  <c r="J63" i="10"/>
  <c r="G63" i="10"/>
  <c r="U62" i="10"/>
  <c r="N62" i="10"/>
  <c r="J62" i="10"/>
  <c r="G62" i="10"/>
  <c r="U61" i="10"/>
  <c r="N61" i="10"/>
  <c r="J61" i="10"/>
  <c r="G61" i="10"/>
  <c r="U60" i="10"/>
  <c r="O60" i="10"/>
  <c r="V60" i="10" s="1"/>
  <c r="H53" i="5" s="1"/>
  <c r="N60" i="10"/>
  <c r="J60" i="10"/>
  <c r="G60" i="10"/>
  <c r="U59" i="10"/>
  <c r="N59" i="10"/>
  <c r="J59" i="10"/>
  <c r="G59" i="10"/>
  <c r="U58" i="10"/>
  <c r="N58" i="10"/>
  <c r="J58" i="10"/>
  <c r="G58" i="10"/>
  <c r="U57" i="10"/>
  <c r="N57" i="10"/>
  <c r="J57" i="10"/>
  <c r="G57" i="10"/>
  <c r="O57" i="10" s="1"/>
  <c r="V57" i="10" s="1"/>
  <c r="H50" i="5" s="1"/>
  <c r="U56" i="10"/>
  <c r="N56" i="10"/>
  <c r="J56" i="10"/>
  <c r="G56" i="10"/>
  <c r="O56" i="10" s="1"/>
  <c r="V56" i="10" s="1"/>
  <c r="H49" i="5" s="1"/>
  <c r="U55" i="10"/>
  <c r="N55" i="10"/>
  <c r="J55" i="10"/>
  <c r="G55" i="10"/>
  <c r="U54" i="10"/>
  <c r="N54" i="10"/>
  <c r="J54" i="10"/>
  <c r="G54" i="10"/>
  <c r="U53" i="10"/>
  <c r="N53" i="10"/>
  <c r="J53" i="10"/>
  <c r="G53" i="10"/>
  <c r="U52" i="10"/>
  <c r="O52" i="10"/>
  <c r="V52" i="10" s="1"/>
  <c r="H45" i="5" s="1"/>
  <c r="N52" i="10"/>
  <c r="J52" i="10"/>
  <c r="G52" i="10"/>
  <c r="U51" i="10"/>
  <c r="N51" i="10"/>
  <c r="J51" i="10"/>
  <c r="G51" i="10"/>
  <c r="U50" i="10"/>
  <c r="N50" i="10"/>
  <c r="J50" i="10"/>
  <c r="G50" i="10"/>
  <c r="U49" i="10"/>
  <c r="N49" i="10"/>
  <c r="J49" i="10"/>
  <c r="G49" i="10"/>
  <c r="U48" i="10"/>
  <c r="N48" i="10"/>
  <c r="J48" i="10"/>
  <c r="G48" i="10"/>
  <c r="O48" i="10" s="1"/>
  <c r="V48" i="10" s="1"/>
  <c r="H41" i="5" s="1"/>
  <c r="U47" i="10"/>
  <c r="N47" i="10"/>
  <c r="J47" i="10"/>
  <c r="G47" i="10"/>
  <c r="O47" i="10" s="1"/>
  <c r="V47" i="10" s="1"/>
  <c r="U46" i="10"/>
  <c r="N46" i="10"/>
  <c r="J46" i="10"/>
  <c r="G46" i="10"/>
  <c r="U45" i="10"/>
  <c r="N45" i="10"/>
  <c r="J45" i="10"/>
  <c r="G45" i="10"/>
  <c r="O45" i="10" s="1"/>
  <c r="V45" i="10" s="1"/>
  <c r="H38" i="5" s="1"/>
  <c r="U44" i="10"/>
  <c r="N44" i="10"/>
  <c r="J44" i="10"/>
  <c r="G44" i="10"/>
  <c r="O44" i="10" s="1"/>
  <c r="V44" i="10" s="1"/>
  <c r="H37" i="5" s="1"/>
  <c r="U43" i="10"/>
  <c r="N43" i="10"/>
  <c r="Y43" i="10" s="1"/>
  <c r="J43" i="10"/>
  <c r="G43" i="10"/>
  <c r="U42" i="10"/>
  <c r="N42" i="10"/>
  <c r="J42" i="10"/>
  <c r="G42" i="10"/>
  <c r="U41" i="10"/>
  <c r="N41" i="10"/>
  <c r="J41" i="10"/>
  <c r="G41" i="10"/>
  <c r="U40" i="10"/>
  <c r="N40" i="10"/>
  <c r="J40" i="10"/>
  <c r="G40" i="10"/>
  <c r="O40" i="10" s="1"/>
  <c r="V40" i="10" s="1"/>
  <c r="H33" i="5" s="1"/>
  <c r="U39" i="10"/>
  <c r="N39" i="10"/>
  <c r="J39" i="10"/>
  <c r="G39" i="10"/>
  <c r="U38" i="10"/>
  <c r="N38" i="10"/>
  <c r="J38" i="10"/>
  <c r="O38" i="10" s="1"/>
  <c r="V38" i="10" s="1"/>
  <c r="H31" i="5" s="1"/>
  <c r="G38" i="10"/>
  <c r="U37" i="10"/>
  <c r="N37" i="10"/>
  <c r="J37" i="10"/>
  <c r="G37" i="10"/>
  <c r="U36" i="10"/>
  <c r="N36" i="10"/>
  <c r="J36" i="10"/>
  <c r="O36" i="10" s="1"/>
  <c r="V36" i="10" s="1"/>
  <c r="H29" i="5" s="1"/>
  <c r="G36" i="10"/>
  <c r="U35" i="10"/>
  <c r="N35" i="10"/>
  <c r="J35" i="10"/>
  <c r="G35" i="10"/>
  <c r="U34" i="10"/>
  <c r="N34" i="10"/>
  <c r="J34" i="10"/>
  <c r="G34" i="10"/>
  <c r="U33" i="10"/>
  <c r="N33" i="10"/>
  <c r="J33" i="10"/>
  <c r="G33" i="10"/>
  <c r="U32" i="10"/>
  <c r="O32" i="10"/>
  <c r="V32" i="10" s="1"/>
  <c r="H25" i="5" s="1"/>
  <c r="N32" i="10"/>
  <c r="J32" i="10"/>
  <c r="G32" i="10"/>
  <c r="U31" i="10"/>
  <c r="N31" i="10"/>
  <c r="J31" i="10"/>
  <c r="G31" i="10"/>
  <c r="O31" i="10" s="1"/>
  <c r="U30" i="10"/>
  <c r="N30" i="10"/>
  <c r="J30" i="10"/>
  <c r="G30" i="10"/>
  <c r="U29" i="10"/>
  <c r="N29" i="10"/>
  <c r="J29" i="10"/>
  <c r="G29" i="10"/>
  <c r="O29" i="10" s="1"/>
  <c r="U28" i="10"/>
  <c r="N28" i="10"/>
  <c r="J28" i="10"/>
  <c r="G28" i="10"/>
  <c r="O28" i="10" s="1"/>
  <c r="V28" i="10" s="1"/>
  <c r="H21" i="5" s="1"/>
  <c r="U27" i="10"/>
  <c r="N27" i="10"/>
  <c r="J27" i="10"/>
  <c r="G27" i="10"/>
  <c r="O27" i="10" s="1"/>
  <c r="V27" i="10" s="1"/>
  <c r="U26" i="10"/>
  <c r="N26" i="10"/>
  <c r="J26" i="10"/>
  <c r="O26" i="10" s="1"/>
  <c r="V26" i="10" s="1"/>
  <c r="H19" i="5" s="1"/>
  <c r="G26" i="10"/>
  <c r="U25" i="10"/>
  <c r="N25" i="10"/>
  <c r="J25" i="10"/>
  <c r="G25" i="10"/>
  <c r="U24" i="10"/>
  <c r="N24" i="10"/>
  <c r="O24" i="10" s="1"/>
  <c r="V24" i="10" s="1"/>
  <c r="H17" i="5" s="1"/>
  <c r="J24" i="10"/>
  <c r="G24" i="10"/>
  <c r="U23" i="10"/>
  <c r="N23" i="10"/>
  <c r="J23" i="10"/>
  <c r="G23" i="10"/>
  <c r="U22" i="10"/>
  <c r="N22" i="10"/>
  <c r="J22" i="10"/>
  <c r="G22" i="10"/>
  <c r="U21" i="10"/>
  <c r="N21" i="10"/>
  <c r="J21" i="10"/>
  <c r="G21" i="10"/>
  <c r="U20" i="10"/>
  <c r="O20" i="10"/>
  <c r="V20" i="10" s="1"/>
  <c r="H13" i="5" s="1"/>
  <c r="N20" i="10"/>
  <c r="J20" i="10"/>
  <c r="G20" i="10"/>
  <c r="U19" i="10"/>
  <c r="N19" i="10"/>
  <c r="J19" i="10"/>
  <c r="G19" i="10"/>
  <c r="O19" i="10" s="1"/>
  <c r="U18" i="10"/>
  <c r="N18" i="10"/>
  <c r="J18" i="10"/>
  <c r="G18" i="10"/>
  <c r="U17" i="10"/>
  <c r="N17" i="10"/>
  <c r="J17" i="10"/>
  <c r="G17" i="10"/>
  <c r="O17" i="10" s="1"/>
  <c r="U16" i="10"/>
  <c r="Q131" i="10" s="1"/>
  <c r="R131" i="10" s="1"/>
  <c r="N16" i="10"/>
  <c r="J16" i="10"/>
  <c r="G16" i="10"/>
  <c r="O16" i="10" s="1"/>
  <c r="U15" i="10"/>
  <c r="N15" i="10"/>
  <c r="J15" i="10"/>
  <c r="G15" i="10"/>
  <c r="O15" i="10" s="1"/>
  <c r="V19" i="10" l="1"/>
  <c r="V29" i="10"/>
  <c r="H22" i="5" s="1"/>
  <c r="V31" i="10"/>
  <c r="O41" i="10"/>
  <c r="V41" i="10" s="1"/>
  <c r="H34" i="5" s="1"/>
  <c r="Y44" i="10"/>
  <c r="O46" i="10"/>
  <c r="V46" i="10" s="1"/>
  <c r="H39" i="5" s="1"/>
  <c r="O49" i="10"/>
  <c r="Y56" i="10"/>
  <c r="O58" i="10"/>
  <c r="V58" i="10" s="1"/>
  <c r="H51" i="5" s="1"/>
  <c r="O59" i="10"/>
  <c r="V59" i="10" s="1"/>
  <c r="O66" i="10"/>
  <c r="V66" i="10" s="1"/>
  <c r="H59" i="5" s="1"/>
  <c r="O69" i="10"/>
  <c r="O77" i="10"/>
  <c r="O79" i="10"/>
  <c r="V79" i="10" s="1"/>
  <c r="Y84" i="10"/>
  <c r="O86" i="10"/>
  <c r="V86" i="10" s="1"/>
  <c r="H79" i="5" s="1"/>
  <c r="Y92" i="10"/>
  <c r="O94" i="10"/>
  <c r="V94" i="10" s="1"/>
  <c r="O97" i="10"/>
  <c r="O105" i="10"/>
  <c r="V105" i="10" s="1"/>
  <c r="H98" i="5" s="1"/>
  <c r="Y108" i="10"/>
  <c r="O110" i="10"/>
  <c r="V110" i="10" s="1"/>
  <c r="H103" i="5" s="1"/>
  <c r="O113" i="10"/>
  <c r="Y24" i="10"/>
  <c r="V17" i="10"/>
  <c r="H10" i="5" s="1"/>
  <c r="Y28" i="10"/>
  <c r="O30" i="10"/>
  <c r="V30" i="10" s="1"/>
  <c r="H23" i="5" s="1"/>
  <c r="O33" i="10"/>
  <c r="Y40" i="10"/>
  <c r="O42" i="10"/>
  <c r="V42" i="10" s="1"/>
  <c r="H35" i="5" s="1"/>
  <c r="O43" i="10"/>
  <c r="V43" i="10" s="1"/>
  <c r="Y45" i="10"/>
  <c r="O50" i="10"/>
  <c r="V50" i="10" s="1"/>
  <c r="H43" i="5" s="1"/>
  <c r="O53" i="10"/>
  <c r="O61" i="10"/>
  <c r="V61" i="10" s="1"/>
  <c r="H54" i="5" s="1"/>
  <c r="O63" i="10"/>
  <c r="V63" i="10" s="1"/>
  <c r="Y68" i="10"/>
  <c r="O70" i="10"/>
  <c r="V70" i="10" s="1"/>
  <c r="H63" i="5" s="1"/>
  <c r="Y76" i="10"/>
  <c r="O78" i="10"/>
  <c r="V78" i="10" s="1"/>
  <c r="H71" i="5" s="1"/>
  <c r="O81" i="10"/>
  <c r="O89" i="10"/>
  <c r="V89" i="10" s="1"/>
  <c r="H82" i="5" s="1"/>
  <c r="Y94" i="10"/>
  <c r="Y104" i="10"/>
  <c r="O106" i="10"/>
  <c r="V106" i="10" s="1"/>
  <c r="O107" i="10"/>
  <c r="V107" i="10" s="1"/>
  <c r="Y112" i="10"/>
  <c r="Y27" i="10"/>
  <c r="H20" i="5"/>
  <c r="V16" i="10"/>
  <c r="H9" i="5" s="1"/>
  <c r="Y17" i="10"/>
  <c r="O18" i="10"/>
  <c r="V18" i="10" s="1"/>
  <c r="H11" i="5" s="1"/>
  <c r="O22" i="10"/>
  <c r="V22" i="10" s="1"/>
  <c r="H15" i="5" s="1"/>
  <c r="O25" i="10"/>
  <c r="V25" i="10" s="1"/>
  <c r="H18" i="5" s="1"/>
  <c r="Y29" i="10"/>
  <c r="Y30" i="10"/>
  <c r="O34" i="10"/>
  <c r="V34" i="10" s="1"/>
  <c r="H27" i="5" s="1"/>
  <c r="O37" i="10"/>
  <c r="O54" i="10"/>
  <c r="V54" i="10" s="1"/>
  <c r="H47" i="5" s="1"/>
  <c r="Y60" i="10"/>
  <c r="O62" i="10"/>
  <c r="V62" i="10" s="1"/>
  <c r="H55" i="5" s="1"/>
  <c r="O73" i="10"/>
  <c r="V73" i="10" s="1"/>
  <c r="H66" i="5" s="1"/>
  <c r="O82" i="10"/>
  <c r="V82" i="10" s="1"/>
  <c r="H75" i="5" s="1"/>
  <c r="Y88" i="10"/>
  <c r="O90" i="10"/>
  <c r="V90" i="10" s="1"/>
  <c r="H83" i="5" s="1"/>
  <c r="O91" i="10"/>
  <c r="V91" i="10" s="1"/>
  <c r="Y98" i="10"/>
  <c r="O101" i="10"/>
  <c r="Y106" i="10"/>
  <c r="Y113" i="10"/>
  <c r="Y114" i="10"/>
  <c r="O118" i="10"/>
  <c r="V118" i="10" s="1"/>
  <c r="Y47" i="10"/>
  <c r="H40" i="5"/>
  <c r="Y61" i="10"/>
  <c r="Y72" i="10"/>
  <c r="Y75" i="10"/>
  <c r="H68" i="5"/>
  <c r="Y82" i="10"/>
  <c r="Y95" i="10"/>
  <c r="H88" i="5"/>
  <c r="Y111" i="10"/>
  <c r="H104" i="5"/>
  <c r="Y116" i="10"/>
  <c r="Y16" i="10"/>
  <c r="Y34" i="10"/>
  <c r="Y50" i="10"/>
  <c r="Y66" i="10"/>
  <c r="V37" i="10"/>
  <c r="H30" i="5" s="1"/>
  <c r="Y62" i="10"/>
  <c r="V69" i="10"/>
  <c r="H62" i="5" s="1"/>
  <c r="Y78" i="10"/>
  <c r="V85" i="10"/>
  <c r="Y110" i="10"/>
  <c r="V15" i="10"/>
  <c r="H8" i="5" s="1"/>
  <c r="Y22" i="10"/>
  <c r="O23" i="10"/>
  <c r="V23" i="10" s="1"/>
  <c r="H16" i="5" s="1"/>
  <c r="Y25" i="10"/>
  <c r="Y26" i="10"/>
  <c r="V33" i="10"/>
  <c r="H26" i="5" s="1"/>
  <c r="Y36" i="10"/>
  <c r="O39" i="10"/>
  <c r="V39" i="10" s="1"/>
  <c r="Y41" i="10"/>
  <c r="Y42" i="10"/>
  <c r="V49" i="10"/>
  <c r="Y52" i="10"/>
  <c r="O55" i="10"/>
  <c r="V55" i="10" s="1"/>
  <c r="Y57" i="10"/>
  <c r="Y58" i="10"/>
  <c r="V65" i="10"/>
  <c r="O71" i="10"/>
  <c r="V71" i="10" s="1"/>
  <c r="Y73" i="10"/>
  <c r="V81" i="10"/>
  <c r="H74" i="5" s="1"/>
  <c r="O87" i="10"/>
  <c r="V87" i="10" s="1"/>
  <c r="Y89" i="10"/>
  <c r="Y90" i="10"/>
  <c r="V97" i="10"/>
  <c r="O103" i="10"/>
  <c r="V103" i="10" s="1"/>
  <c r="Y105" i="10"/>
  <c r="V113" i="10"/>
  <c r="H106" i="5" s="1"/>
  <c r="O119" i="10"/>
  <c r="V119" i="10" s="1"/>
  <c r="Y119" i="10" s="1"/>
  <c r="Y18" i="10"/>
  <c r="Y33" i="10"/>
  <c r="Y81" i="10"/>
  <c r="Q133" i="10"/>
  <c r="R133" i="10" s="1"/>
  <c r="Q129" i="10"/>
  <c r="R129" i="10" s="1"/>
  <c r="Q135" i="10"/>
  <c r="R135" i="10" s="1"/>
  <c r="Y46" i="10"/>
  <c r="V53" i="10"/>
  <c r="H46" i="5" s="1"/>
  <c r="V101" i="10"/>
  <c r="H94" i="5" s="1"/>
  <c r="V117" i="10"/>
  <c r="Y20" i="10"/>
  <c r="O21" i="10"/>
  <c r="V21" i="10" s="1"/>
  <c r="H14" i="5" s="1"/>
  <c r="Y32" i="10"/>
  <c r="O35" i="10"/>
  <c r="V35" i="10" s="1"/>
  <c r="Y37" i="10"/>
  <c r="Y38" i="10"/>
  <c r="Y48" i="10"/>
  <c r="O51" i="10"/>
  <c r="V51" i="10" s="1"/>
  <c r="Y53" i="10"/>
  <c r="Y54" i="10"/>
  <c r="Y64" i="10"/>
  <c r="O67" i="10"/>
  <c r="V67" i="10" s="1"/>
  <c r="Y69" i="10"/>
  <c r="Y70" i="10"/>
  <c r="V77" i="10"/>
  <c r="H70" i="5" s="1"/>
  <c r="Y80" i="10"/>
  <c r="O83" i="10"/>
  <c r="V83" i="10" s="1"/>
  <c r="Y86" i="10"/>
  <c r="V93" i="10"/>
  <c r="H86" i="5" s="1"/>
  <c r="Y96" i="10"/>
  <c r="O99" i="10"/>
  <c r="V99" i="10" s="1"/>
  <c r="H92" i="5" s="1"/>
  <c r="Y101" i="10"/>
  <c r="Y102" i="10"/>
  <c r="V109" i="10"/>
  <c r="O115" i="10"/>
  <c r="V115" i="10" s="1"/>
  <c r="H108" i="5" s="1"/>
  <c r="Y118" i="10"/>
  <c r="Y83" i="10" l="1"/>
  <c r="H76" i="5"/>
  <c r="Y77" i="10"/>
  <c r="Y103" i="10"/>
  <c r="H96" i="5"/>
  <c r="Y87" i="10"/>
  <c r="H80" i="5"/>
  <c r="Y65" i="10"/>
  <c r="H58" i="5"/>
  <c r="Y39" i="10"/>
  <c r="H32" i="5"/>
  <c r="Y15" i="10"/>
  <c r="Y31" i="10"/>
  <c r="H24" i="5"/>
  <c r="Y109" i="10"/>
  <c r="H102" i="5"/>
  <c r="Y67" i="10"/>
  <c r="H60" i="5"/>
  <c r="Y51" i="10"/>
  <c r="H44" i="5"/>
  <c r="Y35" i="10"/>
  <c r="H28" i="5"/>
  <c r="Y117" i="10"/>
  <c r="H110" i="5"/>
  <c r="Y97" i="10"/>
  <c r="H90" i="5"/>
  <c r="Y49" i="10"/>
  <c r="H42" i="5"/>
  <c r="Y85" i="10"/>
  <c r="H78" i="5"/>
  <c r="Y99" i="10"/>
  <c r="Y91" i="10"/>
  <c r="H84" i="5"/>
  <c r="Y79" i="10"/>
  <c r="H72" i="5"/>
  <c r="Y59" i="10"/>
  <c r="H52" i="5"/>
  <c r="Y23" i="10"/>
  <c r="Y19" i="10"/>
  <c r="F128" i="10" s="1"/>
  <c r="H12" i="5"/>
  <c r="Y93" i="10"/>
  <c r="Y71" i="10"/>
  <c r="H64" i="5"/>
  <c r="Y55" i="10"/>
  <c r="H48" i="5"/>
  <c r="Y21" i="10"/>
  <c r="I128" i="10" s="1"/>
  <c r="O135" i="10"/>
  <c r="P135" i="10" s="1"/>
  <c r="G128" i="10"/>
  <c r="J128" i="10"/>
  <c r="O133" i="10"/>
  <c r="P133" i="10" s="1"/>
  <c r="O129" i="10"/>
  <c r="P129" i="10" s="1"/>
  <c r="S135" i="10"/>
  <c r="F132" i="10"/>
  <c r="S131" i="10"/>
  <c r="S133" i="10"/>
  <c r="S129" i="10"/>
  <c r="O131" i="10"/>
  <c r="P131" i="10" s="1"/>
  <c r="F133" i="10" l="1"/>
  <c r="F135" i="10" s="1"/>
  <c r="H128" i="10"/>
  <c r="U124" i="9"/>
  <c r="N124" i="9"/>
  <c r="Y124" i="9" s="1"/>
  <c r="J124" i="9"/>
  <c r="G124" i="9"/>
  <c r="U123" i="9"/>
  <c r="N123" i="9"/>
  <c r="Y123" i="9" s="1"/>
  <c r="J123" i="9"/>
  <c r="G123" i="9"/>
  <c r="O123" i="9" s="1"/>
  <c r="V123" i="9" s="1"/>
  <c r="U120" i="9"/>
  <c r="N120" i="9"/>
  <c r="Y120" i="9" s="1"/>
  <c r="J120" i="9"/>
  <c r="G120" i="9"/>
  <c r="U119" i="9"/>
  <c r="N119" i="9"/>
  <c r="Y119" i="9" s="1"/>
  <c r="J119" i="9"/>
  <c r="G119" i="9"/>
  <c r="U118" i="9"/>
  <c r="N118" i="9"/>
  <c r="J118" i="9"/>
  <c r="G118" i="9"/>
  <c r="U117" i="9"/>
  <c r="N117" i="9"/>
  <c r="J117" i="9"/>
  <c r="G117" i="9"/>
  <c r="O117" i="9" s="1"/>
  <c r="V117" i="9" s="1"/>
  <c r="F110" i="5" s="1"/>
  <c r="U116" i="9"/>
  <c r="N116" i="9"/>
  <c r="Y116" i="9" s="1"/>
  <c r="J116" i="9"/>
  <c r="G116" i="9"/>
  <c r="U115" i="9"/>
  <c r="N115" i="9"/>
  <c r="J115" i="9"/>
  <c r="G115" i="9"/>
  <c r="U114" i="9"/>
  <c r="N114" i="9"/>
  <c r="J114" i="9"/>
  <c r="G114" i="9"/>
  <c r="U113" i="9"/>
  <c r="N113" i="9"/>
  <c r="J113" i="9"/>
  <c r="G113" i="9"/>
  <c r="U112" i="9"/>
  <c r="N112" i="9"/>
  <c r="J112" i="9"/>
  <c r="G112" i="9"/>
  <c r="U111" i="9"/>
  <c r="N111" i="9"/>
  <c r="J111" i="9"/>
  <c r="G111" i="9"/>
  <c r="U110" i="9"/>
  <c r="N110" i="9"/>
  <c r="J110" i="9"/>
  <c r="G110" i="9"/>
  <c r="U109" i="9"/>
  <c r="N109" i="9"/>
  <c r="J109" i="9"/>
  <c r="G109" i="9"/>
  <c r="O109" i="9" s="1"/>
  <c r="V109" i="9" s="1"/>
  <c r="F102" i="5" s="1"/>
  <c r="U108" i="9"/>
  <c r="N108" i="9"/>
  <c r="J108" i="9"/>
  <c r="G108" i="9"/>
  <c r="U107" i="9"/>
  <c r="N107" i="9"/>
  <c r="Y107" i="9" s="1"/>
  <c r="J107" i="9"/>
  <c r="G107" i="9"/>
  <c r="U106" i="9"/>
  <c r="N106" i="9"/>
  <c r="J106" i="9"/>
  <c r="G106" i="9"/>
  <c r="U105" i="9"/>
  <c r="N105" i="9"/>
  <c r="J105" i="9"/>
  <c r="G105" i="9"/>
  <c r="O105" i="9" s="1"/>
  <c r="V105" i="9" s="1"/>
  <c r="F98" i="5" s="1"/>
  <c r="U104" i="9"/>
  <c r="N104" i="9"/>
  <c r="J104" i="9"/>
  <c r="G104" i="9"/>
  <c r="U103" i="9"/>
  <c r="N103" i="9"/>
  <c r="J103" i="9"/>
  <c r="G103" i="9"/>
  <c r="O103" i="9" s="1"/>
  <c r="V103" i="9" s="1"/>
  <c r="U102" i="9"/>
  <c r="N102" i="9"/>
  <c r="J102" i="9"/>
  <c r="G102" i="9"/>
  <c r="U101" i="9"/>
  <c r="N101" i="9"/>
  <c r="J101" i="9"/>
  <c r="G101" i="9"/>
  <c r="O101" i="9" s="1"/>
  <c r="V101" i="9" s="1"/>
  <c r="F94" i="5" s="1"/>
  <c r="U100" i="9"/>
  <c r="N100" i="9"/>
  <c r="O100" i="9" s="1"/>
  <c r="V100" i="9" s="1"/>
  <c r="J100" i="9"/>
  <c r="G100" i="9"/>
  <c r="U99" i="9"/>
  <c r="N99" i="9"/>
  <c r="J99" i="9"/>
  <c r="G99" i="9"/>
  <c r="U98" i="9"/>
  <c r="N98" i="9"/>
  <c r="J98" i="9"/>
  <c r="G98" i="9"/>
  <c r="U97" i="9"/>
  <c r="N97" i="9"/>
  <c r="J97" i="9"/>
  <c r="G97" i="9"/>
  <c r="U96" i="9"/>
  <c r="N96" i="9"/>
  <c r="J96" i="9"/>
  <c r="G96" i="9"/>
  <c r="U95" i="9"/>
  <c r="N95" i="9"/>
  <c r="J95" i="9"/>
  <c r="G95" i="9"/>
  <c r="U94" i="9"/>
  <c r="N94" i="9"/>
  <c r="Y94" i="9" s="1"/>
  <c r="J94" i="9"/>
  <c r="G94" i="9"/>
  <c r="U93" i="9"/>
  <c r="O93" i="9"/>
  <c r="V93" i="9" s="1"/>
  <c r="F86" i="5" s="1"/>
  <c r="N93" i="9"/>
  <c r="J93" i="9"/>
  <c r="G93" i="9"/>
  <c r="U92" i="9"/>
  <c r="N92" i="9"/>
  <c r="J92" i="9"/>
  <c r="G92" i="9"/>
  <c r="U91" i="9"/>
  <c r="N91" i="9"/>
  <c r="J91" i="9"/>
  <c r="G91" i="9"/>
  <c r="U90" i="9"/>
  <c r="N90" i="9"/>
  <c r="J90" i="9"/>
  <c r="G90" i="9"/>
  <c r="O90" i="9" s="1"/>
  <c r="U89" i="9"/>
  <c r="N89" i="9"/>
  <c r="J89" i="9"/>
  <c r="G89" i="9"/>
  <c r="O89" i="9" s="1"/>
  <c r="U88" i="9"/>
  <c r="N88" i="9"/>
  <c r="J88" i="9"/>
  <c r="G88" i="9"/>
  <c r="U87" i="9"/>
  <c r="N87" i="9"/>
  <c r="J87" i="9"/>
  <c r="G87" i="9"/>
  <c r="O87" i="9" s="1"/>
  <c r="U86" i="9"/>
  <c r="N86" i="9"/>
  <c r="J86" i="9"/>
  <c r="G86" i="9"/>
  <c r="U85" i="9"/>
  <c r="N85" i="9"/>
  <c r="J85" i="9"/>
  <c r="G85" i="9"/>
  <c r="O85" i="9" s="1"/>
  <c r="V85" i="9" s="1"/>
  <c r="F78" i="5" s="1"/>
  <c r="U84" i="9"/>
  <c r="N84" i="9"/>
  <c r="J84" i="9"/>
  <c r="G84" i="9"/>
  <c r="U83" i="9"/>
  <c r="N83" i="9"/>
  <c r="J83" i="9"/>
  <c r="G83" i="9"/>
  <c r="U82" i="9"/>
  <c r="N82" i="9"/>
  <c r="J82" i="9"/>
  <c r="G82" i="9"/>
  <c r="U81" i="9"/>
  <c r="N81" i="9"/>
  <c r="J81" i="9"/>
  <c r="G81" i="9"/>
  <c r="U80" i="9"/>
  <c r="N80" i="9"/>
  <c r="J80" i="9"/>
  <c r="G80" i="9"/>
  <c r="U79" i="9"/>
  <c r="N79" i="9"/>
  <c r="J79" i="9"/>
  <c r="G79" i="9"/>
  <c r="U78" i="9"/>
  <c r="N78" i="9"/>
  <c r="J78" i="9"/>
  <c r="G78" i="9"/>
  <c r="U77" i="9"/>
  <c r="N77" i="9"/>
  <c r="O77" i="9" s="1"/>
  <c r="V77" i="9" s="1"/>
  <c r="F70" i="5" s="1"/>
  <c r="J77" i="9"/>
  <c r="G77" i="9"/>
  <c r="U76" i="9"/>
  <c r="N76" i="9"/>
  <c r="O76" i="9" s="1"/>
  <c r="V76" i="9" s="1"/>
  <c r="J76" i="9"/>
  <c r="G76" i="9"/>
  <c r="U75" i="9"/>
  <c r="N75" i="9"/>
  <c r="J75" i="9"/>
  <c r="G75" i="9"/>
  <c r="U74" i="9"/>
  <c r="N74" i="9"/>
  <c r="J74" i="9"/>
  <c r="G74" i="9"/>
  <c r="U73" i="9"/>
  <c r="N73" i="9"/>
  <c r="J73" i="9"/>
  <c r="G73" i="9"/>
  <c r="U72" i="9"/>
  <c r="N72" i="9"/>
  <c r="J72" i="9"/>
  <c r="G72" i="9"/>
  <c r="U71" i="9"/>
  <c r="N71" i="9"/>
  <c r="J71" i="9"/>
  <c r="G71" i="9"/>
  <c r="U70" i="9"/>
  <c r="N70" i="9"/>
  <c r="J70" i="9"/>
  <c r="G70" i="9"/>
  <c r="U69" i="9"/>
  <c r="N69" i="9"/>
  <c r="J69" i="9"/>
  <c r="G69" i="9"/>
  <c r="O69" i="9" s="1"/>
  <c r="V69" i="9" s="1"/>
  <c r="F62" i="5" s="1"/>
  <c r="U68" i="9"/>
  <c r="N68" i="9"/>
  <c r="J68" i="9"/>
  <c r="G68" i="9"/>
  <c r="U67" i="9"/>
  <c r="N67" i="9"/>
  <c r="J67" i="9"/>
  <c r="G67" i="9"/>
  <c r="U66" i="9"/>
  <c r="N66" i="9"/>
  <c r="J66" i="9"/>
  <c r="G66" i="9"/>
  <c r="O66" i="9" s="1"/>
  <c r="V66" i="9" s="1"/>
  <c r="F59" i="5" s="1"/>
  <c r="U65" i="9"/>
  <c r="N65" i="9"/>
  <c r="J65" i="9"/>
  <c r="G65" i="9"/>
  <c r="O65" i="9" s="1"/>
  <c r="V65" i="9" s="1"/>
  <c r="F58" i="5" s="1"/>
  <c r="U64" i="9"/>
  <c r="N64" i="9"/>
  <c r="J64" i="9"/>
  <c r="G64" i="9"/>
  <c r="U63" i="9"/>
  <c r="N63" i="9"/>
  <c r="Y63" i="9" s="1"/>
  <c r="J63" i="9"/>
  <c r="G63" i="9"/>
  <c r="U62" i="9"/>
  <c r="N62" i="9"/>
  <c r="J62" i="9"/>
  <c r="G62" i="9"/>
  <c r="U61" i="9"/>
  <c r="O61" i="9"/>
  <c r="V61" i="9" s="1"/>
  <c r="F54" i="5" s="1"/>
  <c r="N61" i="9"/>
  <c r="J61" i="9"/>
  <c r="G61" i="9"/>
  <c r="U60" i="9"/>
  <c r="N60" i="9"/>
  <c r="J60" i="9"/>
  <c r="G60" i="9"/>
  <c r="U59" i="9"/>
  <c r="N59" i="9"/>
  <c r="J59" i="9"/>
  <c r="G59" i="9"/>
  <c r="U58" i="9"/>
  <c r="N58" i="9"/>
  <c r="J58" i="9"/>
  <c r="G58" i="9"/>
  <c r="O58" i="9" s="1"/>
  <c r="U57" i="9"/>
  <c r="N57" i="9"/>
  <c r="J57" i="9"/>
  <c r="G57" i="9"/>
  <c r="O57" i="9" s="1"/>
  <c r="U56" i="9"/>
  <c r="N56" i="9"/>
  <c r="J56" i="9"/>
  <c r="G56" i="9"/>
  <c r="U55" i="9"/>
  <c r="N55" i="9"/>
  <c r="J55" i="9"/>
  <c r="G55" i="9"/>
  <c r="U54" i="9"/>
  <c r="N54" i="9"/>
  <c r="J54" i="9"/>
  <c r="G54" i="9"/>
  <c r="U53" i="9"/>
  <c r="N53" i="9"/>
  <c r="J53" i="9"/>
  <c r="G53" i="9"/>
  <c r="O53" i="9" s="1"/>
  <c r="V53" i="9" s="1"/>
  <c r="F46" i="5" s="1"/>
  <c r="U52" i="9"/>
  <c r="N52" i="9"/>
  <c r="J52" i="9"/>
  <c r="G52" i="9"/>
  <c r="U51" i="9"/>
  <c r="N51" i="9"/>
  <c r="J51" i="9"/>
  <c r="G51" i="9"/>
  <c r="U50" i="9"/>
  <c r="N50" i="9"/>
  <c r="J50" i="9"/>
  <c r="G50" i="9"/>
  <c r="U49" i="9"/>
  <c r="N49" i="9"/>
  <c r="J49" i="9"/>
  <c r="G49" i="9"/>
  <c r="U48" i="9"/>
  <c r="N48" i="9"/>
  <c r="J48" i="9"/>
  <c r="G48" i="9"/>
  <c r="U47" i="9"/>
  <c r="N47" i="9"/>
  <c r="J47" i="9"/>
  <c r="G47" i="9"/>
  <c r="U46" i="9"/>
  <c r="N46" i="9"/>
  <c r="J46" i="9"/>
  <c r="G46" i="9"/>
  <c r="U45" i="9"/>
  <c r="O45" i="9"/>
  <c r="V45" i="9" s="1"/>
  <c r="F38" i="5" s="1"/>
  <c r="N45" i="9"/>
  <c r="J45" i="9"/>
  <c r="G45" i="9"/>
  <c r="U44" i="9"/>
  <c r="N44" i="9"/>
  <c r="J44" i="9"/>
  <c r="G44" i="9"/>
  <c r="U43" i="9"/>
  <c r="N43" i="9"/>
  <c r="J43" i="9"/>
  <c r="G43" i="9"/>
  <c r="U42" i="9"/>
  <c r="N42" i="9"/>
  <c r="J42" i="9"/>
  <c r="G42" i="9"/>
  <c r="O42" i="9" s="1"/>
  <c r="U41" i="9"/>
  <c r="N41" i="9"/>
  <c r="J41" i="9"/>
  <c r="G41" i="9"/>
  <c r="O41" i="9" s="1"/>
  <c r="U40" i="9"/>
  <c r="N40" i="9"/>
  <c r="J40" i="9"/>
  <c r="G40" i="9"/>
  <c r="U39" i="9"/>
  <c r="N39" i="9"/>
  <c r="J39" i="9"/>
  <c r="G39" i="9"/>
  <c r="U38" i="9"/>
  <c r="N38" i="9"/>
  <c r="J38" i="9"/>
  <c r="G38" i="9"/>
  <c r="U37" i="9"/>
  <c r="N37" i="9"/>
  <c r="J37" i="9"/>
  <c r="G37" i="9"/>
  <c r="O37" i="9" s="1"/>
  <c r="V37" i="9" s="1"/>
  <c r="F30" i="5" s="1"/>
  <c r="U36" i="9"/>
  <c r="N36" i="9"/>
  <c r="J36" i="9"/>
  <c r="G36" i="9"/>
  <c r="U35" i="9"/>
  <c r="N35" i="9"/>
  <c r="J35" i="9"/>
  <c r="G35" i="9"/>
  <c r="U34" i="9"/>
  <c r="N34" i="9"/>
  <c r="J34" i="9"/>
  <c r="G34" i="9"/>
  <c r="U33" i="9"/>
  <c r="N33" i="9"/>
  <c r="J33" i="9"/>
  <c r="G33" i="9"/>
  <c r="U32" i="9"/>
  <c r="N32" i="9"/>
  <c r="J32" i="9"/>
  <c r="G32" i="9"/>
  <c r="U31" i="9"/>
  <c r="N31" i="9"/>
  <c r="J31" i="9"/>
  <c r="G31" i="9"/>
  <c r="U30" i="9"/>
  <c r="N30" i="9"/>
  <c r="Y30" i="9" s="1"/>
  <c r="J30" i="9"/>
  <c r="G30" i="9"/>
  <c r="U29" i="9"/>
  <c r="O29" i="9"/>
  <c r="V29" i="9" s="1"/>
  <c r="F22" i="5" s="1"/>
  <c r="N29" i="9"/>
  <c r="J29" i="9"/>
  <c r="G29" i="9"/>
  <c r="U28" i="9"/>
  <c r="N28" i="9"/>
  <c r="J28" i="9"/>
  <c r="G28" i="9"/>
  <c r="U27" i="9"/>
  <c r="N27" i="9"/>
  <c r="J27" i="9"/>
  <c r="G27" i="9"/>
  <c r="U26" i="9"/>
  <c r="N26" i="9"/>
  <c r="J26" i="9"/>
  <c r="G26" i="9"/>
  <c r="O26" i="9" s="1"/>
  <c r="U25" i="9"/>
  <c r="N25" i="9"/>
  <c r="J25" i="9"/>
  <c r="G25" i="9"/>
  <c r="O25" i="9" s="1"/>
  <c r="U24" i="9"/>
  <c r="N24" i="9"/>
  <c r="J24" i="9"/>
  <c r="G24" i="9"/>
  <c r="U23" i="9"/>
  <c r="N23" i="9"/>
  <c r="J23" i="9"/>
  <c r="G23" i="9"/>
  <c r="U22" i="9"/>
  <c r="N22" i="9"/>
  <c r="J22" i="9"/>
  <c r="G22" i="9"/>
  <c r="U21" i="9"/>
  <c r="N21" i="9"/>
  <c r="J21" i="9"/>
  <c r="G21" i="9"/>
  <c r="O21" i="9" s="1"/>
  <c r="V21" i="9" s="1"/>
  <c r="F14" i="5" s="1"/>
  <c r="U20" i="9"/>
  <c r="N20" i="9"/>
  <c r="J20" i="9"/>
  <c r="G20" i="9"/>
  <c r="U19" i="9"/>
  <c r="N19" i="9"/>
  <c r="J19" i="9"/>
  <c r="O19" i="9" s="1"/>
  <c r="V19" i="9" s="1"/>
  <c r="F12" i="5" s="1"/>
  <c r="G19" i="9"/>
  <c r="U18" i="9"/>
  <c r="N18" i="9"/>
  <c r="J18" i="9"/>
  <c r="G18" i="9"/>
  <c r="U17" i="9"/>
  <c r="N17" i="9"/>
  <c r="Y17" i="9" s="1"/>
  <c r="J17" i="9"/>
  <c r="G17" i="9"/>
  <c r="U16" i="9"/>
  <c r="N16" i="9"/>
  <c r="J16" i="9"/>
  <c r="G16" i="9"/>
  <c r="U15" i="9"/>
  <c r="N15" i="9"/>
  <c r="J15" i="9"/>
  <c r="G15" i="9"/>
  <c r="O17" i="9" l="1"/>
  <c r="V17" i="9" s="1"/>
  <c r="F10" i="5" s="1"/>
  <c r="O20" i="9"/>
  <c r="V20" i="9" s="1"/>
  <c r="F13" i="5" s="1"/>
  <c r="V26" i="9"/>
  <c r="F19" i="5" s="1"/>
  <c r="O36" i="9"/>
  <c r="V36" i="9" s="1"/>
  <c r="Y37" i="9"/>
  <c r="O39" i="9"/>
  <c r="V39" i="9" s="1"/>
  <c r="V41" i="9"/>
  <c r="F34" i="5" s="1"/>
  <c r="V42" i="9"/>
  <c r="F35" i="5" s="1"/>
  <c r="O52" i="9"/>
  <c r="V52" i="9" s="1"/>
  <c r="Y53" i="9"/>
  <c r="O55" i="9"/>
  <c r="V55" i="9" s="1"/>
  <c r="V57" i="9"/>
  <c r="F50" i="5" s="1"/>
  <c r="V58" i="9"/>
  <c r="F51" i="5" s="1"/>
  <c r="O84" i="9"/>
  <c r="V84" i="9" s="1"/>
  <c r="V87" i="9"/>
  <c r="V89" i="9"/>
  <c r="F82" i="5" s="1"/>
  <c r="V90" i="9"/>
  <c r="F83" i="5" s="1"/>
  <c r="Y101" i="9"/>
  <c r="Y117" i="9"/>
  <c r="O119" i="9"/>
  <c r="V119" i="9" s="1"/>
  <c r="F109" i="5" s="1"/>
  <c r="O23" i="9"/>
  <c r="V23" i="9" s="1"/>
  <c r="V25" i="9"/>
  <c r="F18" i="5" s="1"/>
  <c r="O68" i="9"/>
  <c r="V68" i="9" s="1"/>
  <c r="Y69" i="9"/>
  <c r="O71" i="9"/>
  <c r="V71" i="9" s="1"/>
  <c r="O73" i="9"/>
  <c r="V73" i="9" s="1"/>
  <c r="F66" i="5" s="1"/>
  <c r="O74" i="9"/>
  <c r="V74" i="9" s="1"/>
  <c r="Y85" i="9"/>
  <c r="O95" i="9"/>
  <c r="V95" i="9" s="1"/>
  <c r="O97" i="9"/>
  <c r="V97" i="9" s="1"/>
  <c r="F90" i="5" s="1"/>
  <c r="O98" i="9"/>
  <c r="V98" i="9" s="1"/>
  <c r="F91" i="5" s="1"/>
  <c r="Y100" i="9"/>
  <c r="O108" i="9"/>
  <c r="V108" i="9" s="1"/>
  <c r="Y109" i="9"/>
  <c r="O111" i="9"/>
  <c r="V111" i="9" s="1"/>
  <c r="O113" i="9"/>
  <c r="V113" i="9" s="1"/>
  <c r="F106" i="5" s="1"/>
  <c r="O114" i="9"/>
  <c r="V114" i="9" s="1"/>
  <c r="F107" i="5" s="1"/>
  <c r="O124" i="9"/>
  <c r="V124" i="9" s="1"/>
  <c r="Y19" i="9"/>
  <c r="O15" i="9"/>
  <c r="O18" i="9"/>
  <c r="V18" i="9" s="1"/>
  <c r="F11" i="5" s="1"/>
  <c r="O28" i="9"/>
  <c r="V28" i="9" s="1"/>
  <c r="Y29" i="9"/>
  <c r="O31" i="9"/>
  <c r="V31" i="9" s="1"/>
  <c r="O33" i="9"/>
  <c r="V33" i="9" s="1"/>
  <c r="F26" i="5" s="1"/>
  <c r="O34" i="9"/>
  <c r="V34" i="9" s="1"/>
  <c r="F27" i="5" s="1"/>
  <c r="O44" i="9"/>
  <c r="V44" i="9" s="1"/>
  <c r="Y45" i="9"/>
  <c r="O47" i="9"/>
  <c r="V47" i="9" s="1"/>
  <c r="O49" i="9"/>
  <c r="V49" i="9" s="1"/>
  <c r="F42" i="5" s="1"/>
  <c r="O50" i="9"/>
  <c r="V50" i="9" s="1"/>
  <c r="F43" i="5" s="1"/>
  <c r="O60" i="9"/>
  <c r="V60" i="9" s="1"/>
  <c r="Y61" i="9"/>
  <c r="O63" i="9"/>
  <c r="V63" i="9" s="1"/>
  <c r="O79" i="9"/>
  <c r="V79" i="9" s="1"/>
  <c r="O81" i="9"/>
  <c r="V81" i="9" s="1"/>
  <c r="F74" i="5" s="1"/>
  <c r="O82" i="9"/>
  <c r="V82" i="9" s="1"/>
  <c r="F75" i="5" s="1"/>
  <c r="Y84" i="9"/>
  <c r="O92" i="9"/>
  <c r="V92" i="9" s="1"/>
  <c r="Y93" i="9"/>
  <c r="Y76" i="9"/>
  <c r="F69" i="5"/>
  <c r="Y77" i="9"/>
  <c r="Y103" i="9"/>
  <c r="F96" i="5"/>
  <c r="O106" i="9"/>
  <c r="V106" i="9" s="1"/>
  <c r="Y115" i="9"/>
  <c r="O116" i="9"/>
  <c r="V116" i="9" s="1"/>
  <c r="V15" i="9"/>
  <c r="Y99" i="9"/>
  <c r="Y18" i="9"/>
  <c r="Y20" i="9"/>
  <c r="O16" i="9"/>
  <c r="V16" i="9" s="1"/>
  <c r="O48" i="9"/>
  <c r="V48" i="9" s="1"/>
  <c r="F41" i="5" s="1"/>
  <c r="O56" i="9"/>
  <c r="V56" i="9" s="1"/>
  <c r="O64" i="9"/>
  <c r="V64" i="9" s="1"/>
  <c r="O80" i="9"/>
  <c r="V80" i="9" s="1"/>
  <c r="O88" i="9"/>
  <c r="V88" i="9" s="1"/>
  <c r="O96" i="9"/>
  <c r="V96" i="9" s="1"/>
  <c r="F89" i="5" s="1"/>
  <c r="Y25" i="9"/>
  <c r="Y41" i="9"/>
  <c r="Y57" i="9"/>
  <c r="Y65" i="9"/>
  <c r="Y73" i="9"/>
  <c r="O75" i="9"/>
  <c r="V75" i="9" s="1"/>
  <c r="Y81" i="9"/>
  <c r="O83" i="9"/>
  <c r="V83" i="9" s="1"/>
  <c r="Y89" i="9"/>
  <c r="O91" i="9"/>
  <c r="V91" i="9" s="1"/>
  <c r="Y97" i="9"/>
  <c r="O99" i="9"/>
  <c r="V99" i="9" s="1"/>
  <c r="F92" i="5" s="1"/>
  <c r="Y105" i="9"/>
  <c r="O107" i="9"/>
  <c r="V107" i="9" s="1"/>
  <c r="Y113" i="9"/>
  <c r="O24" i="9"/>
  <c r="V24" i="9" s="1"/>
  <c r="O32" i="9"/>
  <c r="V32" i="9" s="1"/>
  <c r="O40" i="9"/>
  <c r="V40" i="9" s="1"/>
  <c r="O72" i="9"/>
  <c r="V72" i="9" s="1"/>
  <c r="O104" i="9"/>
  <c r="V104" i="9" s="1"/>
  <c r="O112" i="9"/>
  <c r="V112" i="9" s="1"/>
  <c r="Y112" i="9" s="1"/>
  <c r="O120" i="9"/>
  <c r="V120" i="9" s="1"/>
  <c r="Y33" i="9"/>
  <c r="Y49" i="9"/>
  <c r="Q130" i="9"/>
  <c r="R130" i="9" s="1"/>
  <c r="Q132" i="9"/>
  <c r="R132" i="9" s="1"/>
  <c r="Q128" i="9"/>
  <c r="R128" i="9" s="1"/>
  <c r="Y21" i="9"/>
  <c r="O22" i="9"/>
  <c r="V22" i="9" s="1"/>
  <c r="Y26" i="9"/>
  <c r="O27" i="9"/>
  <c r="V27" i="9" s="1"/>
  <c r="O30" i="9"/>
  <c r="V30" i="9" s="1"/>
  <c r="F23" i="5" s="1"/>
  <c r="Y34" i="9"/>
  <c r="O35" i="9"/>
  <c r="V35" i="9" s="1"/>
  <c r="O38" i="9"/>
  <c r="V38" i="9" s="1"/>
  <c r="Y42" i="9"/>
  <c r="O43" i="9"/>
  <c r="V43" i="9" s="1"/>
  <c r="F36" i="5" s="1"/>
  <c r="O46" i="9"/>
  <c r="V46" i="9" s="1"/>
  <c r="Y50" i="9"/>
  <c r="O51" i="9"/>
  <c r="V51" i="9" s="1"/>
  <c r="F44" i="5" s="1"/>
  <c r="O54" i="9"/>
  <c r="V54" i="9" s="1"/>
  <c r="Y58" i="9"/>
  <c r="O59" i="9"/>
  <c r="V59" i="9" s="1"/>
  <c r="O62" i="9"/>
  <c r="V62" i="9" s="1"/>
  <c r="F55" i="5" s="1"/>
  <c r="Y66" i="9"/>
  <c r="O67" i="9"/>
  <c r="V67" i="9" s="1"/>
  <c r="O70" i="9"/>
  <c r="V70" i="9" s="1"/>
  <c r="Y74" i="9"/>
  <c r="O78" i="9"/>
  <c r="V78" i="9" s="1"/>
  <c r="Y82" i="9"/>
  <c r="O86" i="9"/>
  <c r="V86" i="9" s="1"/>
  <c r="Y90" i="9"/>
  <c r="O94" i="9"/>
  <c r="V94" i="9" s="1"/>
  <c r="Y98" i="9"/>
  <c r="O102" i="9"/>
  <c r="V102" i="9" s="1"/>
  <c r="Y106" i="9"/>
  <c r="O110" i="9"/>
  <c r="V110" i="9" s="1"/>
  <c r="F103" i="5" s="1"/>
  <c r="Y114" i="9"/>
  <c r="O115" i="9"/>
  <c r="V115" i="9" s="1"/>
  <c r="F108" i="5" s="1"/>
  <c r="O118" i="9"/>
  <c r="V118" i="9" s="1"/>
  <c r="Y118" i="9" s="1"/>
  <c r="Q134" i="9"/>
  <c r="R134" i="9" s="1"/>
  <c r="Y110" i="9" l="1"/>
  <c r="Y32" i="9"/>
  <c r="F25" i="5"/>
  <c r="Y64" i="9"/>
  <c r="F57" i="5"/>
  <c r="Y16" i="9"/>
  <c r="F9" i="5"/>
  <c r="Y15" i="9"/>
  <c r="F8" i="5"/>
  <c r="S42" i="5"/>
  <c r="V42" i="5" s="1"/>
  <c r="U42" i="5"/>
  <c r="T42" i="5"/>
  <c r="Y28" i="9"/>
  <c r="F21" i="5"/>
  <c r="Y39" i="9"/>
  <c r="F32" i="5"/>
  <c r="S108" i="5"/>
  <c r="V108" i="5" s="1"/>
  <c r="T108" i="5"/>
  <c r="U108" i="5"/>
  <c r="Y102" i="9"/>
  <c r="F95" i="5"/>
  <c r="Y86" i="9"/>
  <c r="F79" i="5"/>
  <c r="Y70" i="9"/>
  <c r="F63" i="5"/>
  <c r="Y59" i="9"/>
  <c r="F52" i="5"/>
  <c r="Y38" i="9"/>
  <c r="F31" i="5"/>
  <c r="Y27" i="9"/>
  <c r="F20" i="5"/>
  <c r="Y104" i="9"/>
  <c r="F97" i="5"/>
  <c r="Y24" i="9"/>
  <c r="F17" i="5"/>
  <c r="Y83" i="9"/>
  <c r="F76" i="5"/>
  <c r="U89" i="5"/>
  <c r="S89" i="5"/>
  <c r="V89" i="5" s="1"/>
  <c r="T89" i="5"/>
  <c r="Y62" i="9"/>
  <c r="Y43" i="9"/>
  <c r="Y47" i="9"/>
  <c r="F40" i="5"/>
  <c r="Y108" i="9"/>
  <c r="F101" i="5"/>
  <c r="Y95" i="9"/>
  <c r="F88" i="5"/>
  <c r="Y71" i="9"/>
  <c r="F64" i="5"/>
  <c r="Y23" i="9"/>
  <c r="F16" i="5"/>
  <c r="Y52" i="9"/>
  <c r="F45" i="5"/>
  <c r="Y67" i="9"/>
  <c r="F60" i="5"/>
  <c r="Y46" i="9"/>
  <c r="F39" i="5"/>
  <c r="Y35" i="9"/>
  <c r="F28" i="5"/>
  <c r="Y72" i="9"/>
  <c r="F65" i="5"/>
  <c r="Y88" i="9"/>
  <c r="F81" i="5"/>
  <c r="Y56" i="9"/>
  <c r="F49" i="5"/>
  <c r="Y51" i="9"/>
  <c r="Y60" i="9"/>
  <c r="F53" i="5"/>
  <c r="Y31" i="9"/>
  <c r="F24" i="5"/>
  <c r="S106" i="5"/>
  <c r="V106" i="5" s="1"/>
  <c r="U106" i="5"/>
  <c r="T106" i="5"/>
  <c r="T109" i="5"/>
  <c r="U109" i="5"/>
  <c r="S109" i="5"/>
  <c r="V109" i="5" s="1"/>
  <c r="Y36" i="9"/>
  <c r="F29" i="5"/>
  <c r="T87" i="5"/>
  <c r="U87" i="5"/>
  <c r="S87" i="5"/>
  <c r="V87" i="5" s="1"/>
  <c r="Y78" i="9"/>
  <c r="F71" i="5"/>
  <c r="Y54" i="9"/>
  <c r="F47" i="5"/>
  <c r="Y22" i="9"/>
  <c r="F15" i="5"/>
  <c r="Y40" i="9"/>
  <c r="F132" i="9" s="1"/>
  <c r="F33" i="5"/>
  <c r="Y91" i="9"/>
  <c r="F84" i="5"/>
  <c r="Y75" i="9"/>
  <c r="H127" i="9" s="1"/>
  <c r="F68" i="5"/>
  <c r="Y80" i="9"/>
  <c r="F73" i="5"/>
  <c r="Y48" i="9"/>
  <c r="Y96" i="9"/>
  <c r="Y92" i="9"/>
  <c r="F85" i="5"/>
  <c r="Y79" i="9"/>
  <c r="F72" i="5"/>
  <c r="Y44" i="9"/>
  <c r="F37" i="5"/>
  <c r="Y111" i="9"/>
  <c r="F104" i="5"/>
  <c r="Y68" i="9"/>
  <c r="F61" i="5"/>
  <c r="Y87" i="9"/>
  <c r="F80" i="5"/>
  <c r="Y55" i="9"/>
  <c r="F48" i="5"/>
  <c r="F127" i="9"/>
  <c r="I127" i="9"/>
  <c r="O134" i="9"/>
  <c r="P134" i="9" s="1"/>
  <c r="O132" i="9"/>
  <c r="P132" i="9" s="1"/>
  <c r="O128" i="9"/>
  <c r="P128" i="9" s="1"/>
  <c r="S134" i="9"/>
  <c r="F131" i="9"/>
  <c r="S128" i="9"/>
  <c r="S130" i="9"/>
  <c r="S132" i="9"/>
  <c r="O130" i="9"/>
  <c r="P130" i="9" s="1"/>
  <c r="G127" i="9" l="1"/>
  <c r="J127" i="9"/>
  <c r="T64" i="5"/>
  <c r="U64" i="5"/>
  <c r="S64" i="5"/>
  <c r="V64" i="5" s="1"/>
  <c r="S29" i="5"/>
  <c r="V29" i="5" s="1"/>
  <c r="T29" i="5"/>
  <c r="U29" i="5"/>
  <c r="F133" i="9"/>
  <c r="F134" i="9" s="1"/>
  <c r="R122" i="8" l="1"/>
  <c r="R121" i="8"/>
  <c r="K121" i="8"/>
  <c r="G121" i="8"/>
  <c r="L121" i="8" s="1"/>
  <c r="S121" i="8" s="1"/>
  <c r="R120" i="8"/>
  <c r="K120" i="8"/>
  <c r="G120" i="8"/>
  <c r="R119" i="8"/>
  <c r="K119" i="8"/>
  <c r="G119" i="8"/>
  <c r="L119" i="8" s="1"/>
  <c r="R118" i="8"/>
  <c r="K118" i="8"/>
  <c r="L118" i="8" s="1"/>
  <c r="S118" i="8" s="1"/>
  <c r="V118" i="8" s="1"/>
  <c r="G118" i="8"/>
  <c r="R117" i="8"/>
  <c r="K117" i="8"/>
  <c r="G117" i="8"/>
  <c r="L117" i="8" s="1"/>
  <c r="S117" i="8" s="1"/>
  <c r="G110" i="5" s="1"/>
  <c r="V116" i="8"/>
  <c r="R116" i="8"/>
  <c r="K116" i="8"/>
  <c r="G116" i="8"/>
  <c r="L116" i="8" s="1"/>
  <c r="S116" i="8" s="1"/>
  <c r="V115" i="8"/>
  <c r="R115" i="8"/>
  <c r="K115" i="8"/>
  <c r="G115" i="8"/>
  <c r="L115" i="8" s="1"/>
  <c r="S115" i="8" s="1"/>
  <c r="R114" i="8"/>
  <c r="K114" i="8"/>
  <c r="G114" i="8"/>
  <c r="V113" i="8"/>
  <c r="R113" i="8"/>
  <c r="K113" i="8"/>
  <c r="G113" i="8"/>
  <c r="L113" i="8" s="1"/>
  <c r="V112" i="8"/>
  <c r="R112" i="8"/>
  <c r="K112" i="8"/>
  <c r="G112" i="8"/>
  <c r="L112" i="8" s="1"/>
  <c r="S112" i="8" s="1"/>
  <c r="R111" i="8"/>
  <c r="K111" i="8"/>
  <c r="G111" i="8"/>
  <c r="L111" i="8" s="1"/>
  <c r="R110" i="8"/>
  <c r="K110" i="8"/>
  <c r="L110" i="8" s="1"/>
  <c r="S110" i="8" s="1"/>
  <c r="G110" i="8"/>
  <c r="R109" i="8"/>
  <c r="K109" i="8"/>
  <c r="G109" i="8"/>
  <c r="R108" i="8"/>
  <c r="K108" i="8"/>
  <c r="L108" i="8" s="1"/>
  <c r="S108" i="8" s="1"/>
  <c r="G101" i="5" s="1"/>
  <c r="G108" i="8"/>
  <c r="R107" i="8"/>
  <c r="K107" i="8"/>
  <c r="G107" i="8"/>
  <c r="L107" i="8" s="1"/>
  <c r="S107" i="8" s="1"/>
  <c r="G100" i="5" s="1"/>
  <c r="V106" i="8"/>
  <c r="R106" i="8"/>
  <c r="K106" i="8"/>
  <c r="G106" i="8"/>
  <c r="R105" i="8"/>
  <c r="K105" i="8"/>
  <c r="G105" i="8"/>
  <c r="R104" i="8"/>
  <c r="K104" i="8"/>
  <c r="G104" i="8"/>
  <c r="L104" i="8" s="1"/>
  <c r="S104" i="8" s="1"/>
  <c r="R103" i="8"/>
  <c r="K103" i="8"/>
  <c r="G103" i="8"/>
  <c r="R102" i="8"/>
  <c r="K102" i="8"/>
  <c r="G102" i="8"/>
  <c r="R101" i="8"/>
  <c r="K101" i="8"/>
  <c r="G101" i="8"/>
  <c r="V100" i="8"/>
  <c r="R100" i="8"/>
  <c r="K100" i="8"/>
  <c r="L100" i="8" s="1"/>
  <c r="S100" i="8" s="1"/>
  <c r="G100" i="8"/>
  <c r="R99" i="8"/>
  <c r="K99" i="8"/>
  <c r="G99" i="8"/>
  <c r="L99" i="8" s="1"/>
  <c r="S99" i="8" s="1"/>
  <c r="G92" i="5" s="1"/>
  <c r="R98" i="8"/>
  <c r="K98" i="8"/>
  <c r="G98" i="8"/>
  <c r="L98" i="8" s="1"/>
  <c r="S98" i="8" s="1"/>
  <c r="R97" i="8"/>
  <c r="K97" i="8"/>
  <c r="G97" i="8"/>
  <c r="V96" i="8"/>
  <c r="R96" i="8"/>
  <c r="K96" i="8"/>
  <c r="G96" i="8"/>
  <c r="L96" i="8" s="1"/>
  <c r="S96" i="8" s="1"/>
  <c r="R95" i="8"/>
  <c r="K95" i="8"/>
  <c r="G95" i="8"/>
  <c r="L95" i="8" s="1"/>
  <c r="V94" i="8"/>
  <c r="R94" i="8"/>
  <c r="K94" i="8"/>
  <c r="G94" i="8"/>
  <c r="L94" i="8" s="1"/>
  <c r="S94" i="8" s="1"/>
  <c r="R93" i="8"/>
  <c r="K93" i="8"/>
  <c r="G93" i="8"/>
  <c r="R92" i="8"/>
  <c r="L92" i="8"/>
  <c r="K92" i="8"/>
  <c r="G92" i="8"/>
  <c r="R91" i="8"/>
  <c r="K91" i="8"/>
  <c r="G91" i="8"/>
  <c r="R90" i="8"/>
  <c r="K90" i="8"/>
  <c r="L90" i="8" s="1"/>
  <c r="S90" i="8" s="1"/>
  <c r="G90" i="8"/>
  <c r="R89" i="8"/>
  <c r="K89" i="8"/>
  <c r="G89" i="8"/>
  <c r="L89" i="8" s="1"/>
  <c r="S89" i="8" s="1"/>
  <c r="G82" i="5" s="1"/>
  <c r="R88" i="8"/>
  <c r="K88" i="8"/>
  <c r="G88" i="8"/>
  <c r="R87" i="8"/>
  <c r="K87" i="8"/>
  <c r="G87" i="8"/>
  <c r="L87" i="8" s="1"/>
  <c r="S87" i="8" s="1"/>
  <c r="G80" i="5" s="1"/>
  <c r="R86" i="8"/>
  <c r="K86" i="8"/>
  <c r="G86" i="8"/>
  <c r="L86" i="8" s="1"/>
  <c r="S86" i="8" s="1"/>
  <c r="R85" i="8"/>
  <c r="K85" i="8"/>
  <c r="G85" i="8"/>
  <c r="L85" i="8" s="1"/>
  <c r="S85" i="8" s="1"/>
  <c r="G78" i="5" s="1"/>
  <c r="V84" i="8"/>
  <c r="R84" i="8"/>
  <c r="K84" i="8"/>
  <c r="G84" i="8"/>
  <c r="L84" i="8" s="1"/>
  <c r="S84" i="8" s="1"/>
  <c r="R83" i="8"/>
  <c r="K83" i="8"/>
  <c r="G83" i="8"/>
  <c r="R82" i="8"/>
  <c r="K82" i="8"/>
  <c r="G82" i="8"/>
  <c r="R81" i="8"/>
  <c r="K81" i="8"/>
  <c r="G81" i="8"/>
  <c r="L81" i="8" s="1"/>
  <c r="R80" i="8"/>
  <c r="K80" i="8"/>
  <c r="G80" i="8"/>
  <c r="R79" i="8"/>
  <c r="L79" i="8"/>
  <c r="K79" i="8"/>
  <c r="G79" i="8"/>
  <c r="R78" i="8"/>
  <c r="K78" i="8"/>
  <c r="G78" i="8"/>
  <c r="R77" i="8"/>
  <c r="K77" i="8"/>
  <c r="G77" i="8"/>
  <c r="R76" i="8"/>
  <c r="K76" i="8"/>
  <c r="G76" i="8"/>
  <c r="L76" i="8" s="1"/>
  <c r="S76" i="8" s="1"/>
  <c r="R75" i="8"/>
  <c r="K75" i="8"/>
  <c r="G75" i="8"/>
  <c r="L75" i="8" s="1"/>
  <c r="S75" i="8" s="1"/>
  <c r="G68" i="5" s="1"/>
  <c r="V74" i="8"/>
  <c r="R74" i="8"/>
  <c r="K74" i="8"/>
  <c r="G74" i="8"/>
  <c r="L74" i="8" s="1"/>
  <c r="S74" i="8" s="1"/>
  <c r="R73" i="8"/>
  <c r="K73" i="8"/>
  <c r="G73" i="8"/>
  <c r="L73" i="8" s="1"/>
  <c r="S73" i="8" s="1"/>
  <c r="G66" i="5" s="1"/>
  <c r="R72" i="8"/>
  <c r="K72" i="8"/>
  <c r="G72" i="8"/>
  <c r="R71" i="8"/>
  <c r="K71" i="8"/>
  <c r="G71" i="8"/>
  <c r="L71" i="8" s="1"/>
  <c r="S71" i="8" s="1"/>
  <c r="R70" i="8"/>
  <c r="K70" i="8"/>
  <c r="G70" i="8"/>
  <c r="R69" i="8"/>
  <c r="K69" i="8"/>
  <c r="G69" i="8"/>
  <c r="R68" i="8"/>
  <c r="K68" i="8"/>
  <c r="G68" i="8"/>
  <c r="L68" i="8" s="1"/>
  <c r="S68" i="8" s="1"/>
  <c r="R67" i="8"/>
  <c r="K67" i="8"/>
  <c r="G67" i="8"/>
  <c r="R66" i="8"/>
  <c r="K66" i="8"/>
  <c r="G66" i="8"/>
  <c r="R65" i="8"/>
  <c r="K65" i="8"/>
  <c r="G65" i="8"/>
  <c r="L65" i="8" s="1"/>
  <c r="R64" i="8"/>
  <c r="K64" i="8"/>
  <c r="G64" i="8"/>
  <c r="V63" i="8"/>
  <c r="R63" i="8"/>
  <c r="K63" i="8"/>
  <c r="G63" i="8"/>
  <c r="L63" i="8" s="1"/>
  <c r="S63" i="8" s="1"/>
  <c r="R62" i="8"/>
  <c r="K62" i="8"/>
  <c r="G62" i="8"/>
  <c r="L62" i="8" s="1"/>
  <c r="S62" i="8" s="1"/>
  <c r="R61" i="8"/>
  <c r="K61" i="8"/>
  <c r="G61" i="8"/>
  <c r="L61" i="8" s="1"/>
  <c r="S61" i="8" s="1"/>
  <c r="G54" i="5" s="1"/>
  <c r="R60" i="8"/>
  <c r="K60" i="8"/>
  <c r="G60" i="8"/>
  <c r="L60" i="8" s="1"/>
  <c r="S60" i="8" s="1"/>
  <c r="R59" i="8"/>
  <c r="K59" i="8"/>
  <c r="G59" i="8"/>
  <c r="L59" i="8" s="1"/>
  <c r="S59" i="8" s="1"/>
  <c r="G52" i="5" s="1"/>
  <c r="R58" i="8"/>
  <c r="K58" i="8"/>
  <c r="G58" i="8"/>
  <c r="L58" i="8" s="1"/>
  <c r="S58" i="8" s="1"/>
  <c r="R57" i="8"/>
  <c r="K57" i="8"/>
  <c r="G57" i="8"/>
  <c r="L57" i="8" s="1"/>
  <c r="S57" i="8" s="1"/>
  <c r="G50" i="5" s="1"/>
  <c r="R56" i="8"/>
  <c r="K56" i="8"/>
  <c r="G56" i="8"/>
  <c r="R55" i="8"/>
  <c r="L55" i="8"/>
  <c r="K55" i="8"/>
  <c r="G55" i="8"/>
  <c r="R54" i="8"/>
  <c r="K54" i="8"/>
  <c r="G54" i="8"/>
  <c r="R53" i="8"/>
  <c r="L53" i="8"/>
  <c r="S53" i="8" s="1"/>
  <c r="G46" i="5" s="1"/>
  <c r="K53" i="8"/>
  <c r="G53" i="8"/>
  <c r="R52" i="8"/>
  <c r="K52" i="8"/>
  <c r="G52" i="8"/>
  <c r="R51" i="8"/>
  <c r="K51" i="8"/>
  <c r="G51" i="8"/>
  <c r="L51" i="8" s="1"/>
  <c r="S51" i="8" s="1"/>
  <c r="G44" i="5" s="1"/>
  <c r="R50" i="8"/>
  <c r="K50" i="8"/>
  <c r="G50" i="8"/>
  <c r="L50" i="8" s="1"/>
  <c r="S50" i="8" s="1"/>
  <c r="V49" i="8"/>
  <c r="R49" i="8"/>
  <c r="K49" i="8"/>
  <c r="G49" i="8"/>
  <c r="R48" i="8"/>
  <c r="K48" i="8"/>
  <c r="G48" i="8"/>
  <c r="L48" i="8" s="1"/>
  <c r="S48" i="8" s="1"/>
  <c r="R47" i="8"/>
  <c r="K47" i="8"/>
  <c r="G47" i="8"/>
  <c r="L47" i="8" s="1"/>
  <c r="R46" i="8"/>
  <c r="K46" i="8"/>
  <c r="G46" i="8"/>
  <c r="L46" i="8" s="1"/>
  <c r="S46" i="8" s="1"/>
  <c r="R45" i="8"/>
  <c r="K45" i="8"/>
  <c r="G45" i="8"/>
  <c r="L45" i="8" s="1"/>
  <c r="R44" i="8"/>
  <c r="K44" i="8"/>
  <c r="G44" i="8"/>
  <c r="L44" i="8" s="1"/>
  <c r="S44" i="8" s="1"/>
  <c r="R43" i="8"/>
  <c r="K43" i="8"/>
  <c r="G43" i="8"/>
  <c r="L43" i="8" s="1"/>
  <c r="S43" i="8" s="1"/>
  <c r="G36" i="5" s="1"/>
  <c r="R42" i="8"/>
  <c r="K42" i="8"/>
  <c r="G42" i="8"/>
  <c r="L42" i="8" s="1"/>
  <c r="R41" i="8"/>
  <c r="K41" i="8"/>
  <c r="G41" i="8"/>
  <c r="R40" i="8"/>
  <c r="L40" i="8"/>
  <c r="S40" i="8" s="1"/>
  <c r="K40" i="8"/>
  <c r="G40" i="8"/>
  <c r="R39" i="8"/>
  <c r="K39" i="8"/>
  <c r="G39" i="8"/>
  <c r="R38" i="8"/>
  <c r="K38" i="8"/>
  <c r="G38" i="8"/>
  <c r="R37" i="8"/>
  <c r="K37" i="8"/>
  <c r="G37" i="8"/>
  <c r="L37" i="8" s="1"/>
  <c r="S37" i="8" s="1"/>
  <c r="G30" i="5" s="1"/>
  <c r="R36" i="8"/>
  <c r="K36" i="8"/>
  <c r="G36" i="8"/>
  <c r="R35" i="8"/>
  <c r="L35" i="8"/>
  <c r="K35" i="8"/>
  <c r="G35" i="8"/>
  <c r="S34" i="8"/>
  <c r="R34" i="8"/>
  <c r="K34" i="8"/>
  <c r="G34" i="8"/>
  <c r="L34" i="8" s="1"/>
  <c r="S33" i="8"/>
  <c r="G26" i="5" s="1"/>
  <c r="R33" i="8"/>
  <c r="K33" i="8"/>
  <c r="G33" i="8"/>
  <c r="L33" i="8" s="1"/>
  <c r="R32" i="8"/>
  <c r="L32" i="8"/>
  <c r="K32" i="8"/>
  <c r="G32" i="8"/>
  <c r="R31" i="8"/>
  <c r="K31" i="8"/>
  <c r="G31" i="8"/>
  <c r="V30" i="8"/>
  <c r="R30" i="8"/>
  <c r="K30" i="8"/>
  <c r="L30" i="8" s="1"/>
  <c r="G30" i="8"/>
  <c r="R29" i="8"/>
  <c r="L29" i="8"/>
  <c r="S29" i="8" s="1"/>
  <c r="G22" i="5" s="1"/>
  <c r="K29" i="8"/>
  <c r="G29" i="8"/>
  <c r="R28" i="8"/>
  <c r="K28" i="8"/>
  <c r="G28" i="8"/>
  <c r="R27" i="8"/>
  <c r="K27" i="8"/>
  <c r="G27" i="8"/>
  <c r="L27" i="8" s="1"/>
  <c r="S27" i="8" s="1"/>
  <c r="G20" i="5" s="1"/>
  <c r="R26" i="8"/>
  <c r="K26" i="8"/>
  <c r="G26" i="8"/>
  <c r="L26" i="8" s="1"/>
  <c r="R25" i="8"/>
  <c r="K25" i="8"/>
  <c r="G25" i="8"/>
  <c r="R24" i="8"/>
  <c r="K24" i="8"/>
  <c r="L24" i="8" s="1"/>
  <c r="S24" i="8" s="1"/>
  <c r="G24" i="8"/>
  <c r="R23" i="8"/>
  <c r="K23" i="8"/>
  <c r="G23" i="8"/>
  <c r="L23" i="8" s="1"/>
  <c r="S23" i="8" s="1"/>
  <c r="G16" i="5" s="1"/>
  <c r="R22" i="8"/>
  <c r="K22" i="8"/>
  <c r="G22" i="8"/>
  <c r="L22" i="8" s="1"/>
  <c r="S22" i="8" s="1"/>
  <c r="R21" i="8"/>
  <c r="K21" i="8"/>
  <c r="G21" i="8"/>
  <c r="L21" i="8" s="1"/>
  <c r="R20" i="8"/>
  <c r="K20" i="8"/>
  <c r="G20" i="8"/>
  <c r="R19" i="8"/>
  <c r="L19" i="8"/>
  <c r="K19" i="8"/>
  <c r="G19" i="8"/>
  <c r="R18" i="8"/>
  <c r="K18" i="8"/>
  <c r="G18" i="8"/>
  <c r="V17" i="8"/>
  <c r="R17" i="8"/>
  <c r="L17" i="8"/>
  <c r="K17" i="8"/>
  <c r="G17" i="8"/>
  <c r="R16" i="8"/>
  <c r="L16" i="8"/>
  <c r="K16" i="8"/>
  <c r="G16" i="8"/>
  <c r="R15" i="8"/>
  <c r="N128" i="8" s="1"/>
  <c r="O128" i="8" s="1"/>
  <c r="K15" i="8"/>
  <c r="G15" i="8"/>
  <c r="U54" i="5" l="1"/>
  <c r="T54" i="5"/>
  <c r="S54" i="5"/>
  <c r="V54" i="5" s="1"/>
  <c r="V50" i="8"/>
  <c r="G43" i="5"/>
  <c r="V60" i="8"/>
  <c r="G53" i="5"/>
  <c r="U66" i="5"/>
  <c r="T66" i="5"/>
  <c r="S66" i="5"/>
  <c r="V66" i="5" s="1"/>
  <c r="V104" i="8"/>
  <c r="G97" i="5"/>
  <c r="S16" i="5"/>
  <c r="V16" i="5" s="1"/>
  <c r="T16" i="5"/>
  <c r="U16" i="5"/>
  <c r="S50" i="5"/>
  <c r="V50" i="5" s="1"/>
  <c r="U50" i="5"/>
  <c r="T50" i="5"/>
  <c r="V48" i="8"/>
  <c r="G41" i="5"/>
  <c r="U52" i="5"/>
  <c r="T52" i="5"/>
  <c r="S52" i="5"/>
  <c r="V52" i="5" s="1"/>
  <c r="V68" i="8"/>
  <c r="G61" i="5"/>
  <c r="U80" i="5"/>
  <c r="T80" i="5"/>
  <c r="S80" i="5"/>
  <c r="V80" i="5" s="1"/>
  <c r="V98" i="8"/>
  <c r="G91" i="5"/>
  <c r="G39" i="5"/>
  <c r="V46" i="8"/>
  <c r="U36" i="5"/>
  <c r="S36" i="5"/>
  <c r="V36" i="5" s="1"/>
  <c r="T36" i="5"/>
  <c r="V58" i="8"/>
  <c r="G51" i="5"/>
  <c r="V62" i="8"/>
  <c r="G55" i="5"/>
  <c r="V76" i="8"/>
  <c r="G69" i="5"/>
  <c r="V86" i="8"/>
  <c r="G79" i="5"/>
  <c r="S30" i="5"/>
  <c r="V30" i="5" s="1"/>
  <c r="U30" i="5"/>
  <c r="T30" i="5"/>
  <c r="S77" i="5"/>
  <c r="V77" i="5" s="1"/>
  <c r="T77" i="5"/>
  <c r="U77" i="5"/>
  <c r="S78" i="5"/>
  <c r="V78" i="5" s="1"/>
  <c r="T78" i="5"/>
  <c r="U78" i="5"/>
  <c r="U82" i="5"/>
  <c r="S82" i="5"/>
  <c r="V82" i="5" s="1"/>
  <c r="T82" i="5"/>
  <c r="T22" i="5"/>
  <c r="U22" i="5"/>
  <c r="S22" i="5"/>
  <c r="V22" i="5" s="1"/>
  <c r="V34" i="8"/>
  <c r="G27" i="5"/>
  <c r="T44" i="5"/>
  <c r="U44" i="5"/>
  <c r="S44" i="5"/>
  <c r="V44" i="5" s="1"/>
  <c r="L38" i="8"/>
  <c r="S38" i="8" s="1"/>
  <c r="S42" i="8"/>
  <c r="L66" i="8"/>
  <c r="S66" i="8" s="1"/>
  <c r="L82" i="8"/>
  <c r="S82" i="8" s="1"/>
  <c r="L93" i="8"/>
  <c r="S93" i="8" s="1"/>
  <c r="G86" i="5" s="1"/>
  <c r="L97" i="8"/>
  <c r="L103" i="8"/>
  <c r="S103" i="8" s="1"/>
  <c r="G96" i="5" s="1"/>
  <c r="L105" i="8"/>
  <c r="S105" i="8" s="1"/>
  <c r="G98" i="5" s="1"/>
  <c r="L106" i="8"/>
  <c r="S106" i="8" s="1"/>
  <c r="V24" i="8"/>
  <c r="G17" i="5"/>
  <c r="T26" i="5"/>
  <c r="S26" i="5"/>
  <c r="V26" i="5" s="1"/>
  <c r="U26" i="5"/>
  <c r="V40" i="8"/>
  <c r="G33" i="5"/>
  <c r="S26" i="8"/>
  <c r="L15" i="8"/>
  <c r="L18" i="8"/>
  <c r="S18" i="8" s="1"/>
  <c r="L25" i="8"/>
  <c r="S25" i="8" s="1"/>
  <c r="G18" i="5" s="1"/>
  <c r="L31" i="8"/>
  <c r="S31" i="8" s="1"/>
  <c r="G24" i="5" s="1"/>
  <c r="L41" i="8"/>
  <c r="S41" i="8" s="1"/>
  <c r="G34" i="5" s="1"/>
  <c r="S47" i="8"/>
  <c r="G40" i="5" s="1"/>
  <c r="L56" i="8"/>
  <c r="S56" i="8" s="1"/>
  <c r="L78" i="8"/>
  <c r="S78" i="8" s="1"/>
  <c r="L91" i="8"/>
  <c r="S91" i="8" s="1"/>
  <c r="G84" i="5" s="1"/>
  <c r="V108" i="8"/>
  <c r="S113" i="8"/>
  <c r="S119" i="8"/>
  <c r="L120" i="8"/>
  <c r="S120" i="8" s="1"/>
  <c r="V120" i="8" s="1"/>
  <c r="V22" i="8"/>
  <c r="G15" i="5"/>
  <c r="S16" i="8"/>
  <c r="S17" i="8"/>
  <c r="G10" i="5" s="1"/>
  <c r="S19" i="8"/>
  <c r="G12" i="5" s="1"/>
  <c r="S30" i="8"/>
  <c r="S32" i="8"/>
  <c r="S35" i="8"/>
  <c r="G28" i="5" s="1"/>
  <c r="L39" i="8"/>
  <c r="S39" i="8" s="1"/>
  <c r="G32" i="5" s="1"/>
  <c r="L49" i="8"/>
  <c r="S49" i="8" s="1"/>
  <c r="L52" i="8"/>
  <c r="S52" i="8" s="1"/>
  <c r="L67" i="8"/>
  <c r="S67" i="8" s="1"/>
  <c r="G60" i="5" s="1"/>
  <c r="L69" i="8"/>
  <c r="S69" i="8" s="1"/>
  <c r="G62" i="5" s="1"/>
  <c r="L70" i="8"/>
  <c r="S70" i="8" s="1"/>
  <c r="L72" i="8"/>
  <c r="S72" i="8" s="1"/>
  <c r="L77" i="8"/>
  <c r="S77" i="8" s="1"/>
  <c r="G70" i="5" s="1"/>
  <c r="S79" i="8"/>
  <c r="G72" i="5" s="1"/>
  <c r="L83" i="8"/>
  <c r="S83" i="8" s="1"/>
  <c r="G76" i="5" s="1"/>
  <c r="S92" i="8"/>
  <c r="L101" i="8"/>
  <c r="S101" i="8" s="1"/>
  <c r="G94" i="5" s="1"/>
  <c r="L102" i="8"/>
  <c r="S102" i="8" s="1"/>
  <c r="L109" i="8"/>
  <c r="S109" i="8" s="1"/>
  <c r="G102" i="5" s="1"/>
  <c r="L114" i="8"/>
  <c r="S114" i="8" s="1"/>
  <c r="G107" i="5" s="1"/>
  <c r="S20" i="5"/>
  <c r="V20" i="5" s="1"/>
  <c r="T20" i="5"/>
  <c r="U20" i="5"/>
  <c r="V44" i="8"/>
  <c r="G37" i="5"/>
  <c r="S46" i="5"/>
  <c r="V46" i="5" s="1"/>
  <c r="U46" i="5"/>
  <c r="T46" i="5"/>
  <c r="S68" i="5"/>
  <c r="V68" i="5" s="1"/>
  <c r="T68" i="5"/>
  <c r="U68" i="5"/>
  <c r="V90" i="8"/>
  <c r="G83" i="5"/>
  <c r="U92" i="5"/>
  <c r="S92" i="5"/>
  <c r="V92" i="5" s="1"/>
  <c r="T92" i="5"/>
  <c r="T100" i="5"/>
  <c r="U100" i="5"/>
  <c r="S100" i="5"/>
  <c r="V100" i="5" s="1"/>
  <c r="S101" i="5"/>
  <c r="V101" i="5" s="1"/>
  <c r="T101" i="5"/>
  <c r="U101" i="5"/>
  <c r="V110" i="8"/>
  <c r="G103" i="5"/>
  <c r="T110" i="5"/>
  <c r="S110" i="5"/>
  <c r="V110" i="5" s="1"/>
  <c r="U110" i="5"/>
  <c r="S15" i="8"/>
  <c r="G8" i="5" s="1"/>
  <c r="V73" i="8"/>
  <c r="V75" i="8"/>
  <c r="S21" i="8"/>
  <c r="V25" i="8"/>
  <c r="L28" i="8"/>
  <c r="S28" i="8" s="1"/>
  <c r="V29" i="8"/>
  <c r="L36" i="8"/>
  <c r="S36" i="8" s="1"/>
  <c r="V36" i="8" s="1"/>
  <c r="V37" i="8"/>
  <c r="V39" i="8"/>
  <c r="S55" i="8"/>
  <c r="G48" i="5" s="1"/>
  <c r="S65" i="8"/>
  <c r="S81" i="8"/>
  <c r="G74" i="5" s="1"/>
  <c r="L88" i="8"/>
  <c r="S88" i="8" s="1"/>
  <c r="V89" i="8"/>
  <c r="V91" i="8"/>
  <c r="S97" i="8"/>
  <c r="G90" i="5" s="1"/>
  <c r="V103" i="8"/>
  <c r="N130" i="8"/>
  <c r="O130" i="8" s="1"/>
  <c r="N126" i="8"/>
  <c r="O126" i="8" s="1"/>
  <c r="V15" i="8"/>
  <c r="N132" i="8"/>
  <c r="O132" i="8" s="1"/>
  <c r="V31" i="8"/>
  <c r="V45" i="8"/>
  <c r="V47" i="8"/>
  <c r="V97" i="8"/>
  <c r="V23" i="8"/>
  <c r="L20" i="8"/>
  <c r="S20" i="8" s="1"/>
  <c r="S45" i="8"/>
  <c r="G38" i="5" s="1"/>
  <c r="L54" i="8"/>
  <c r="S54" i="8" s="1"/>
  <c r="V55" i="8"/>
  <c r="V57" i="8"/>
  <c r="L64" i="8"/>
  <c r="S64" i="8" s="1"/>
  <c r="V67" i="8"/>
  <c r="L80" i="8"/>
  <c r="S80" i="8" s="1"/>
  <c r="V81" i="8"/>
  <c r="V83" i="8"/>
  <c r="S95" i="8"/>
  <c r="S111" i="8"/>
  <c r="V105" i="8"/>
  <c r="V117" i="8"/>
  <c r="V19" i="8"/>
  <c r="V27" i="8"/>
  <c r="V35" i="8"/>
  <c r="V43" i="8"/>
  <c r="V53" i="8"/>
  <c r="V61" i="8"/>
  <c r="V71" i="8"/>
  <c r="V79" i="8"/>
  <c r="V87" i="8"/>
  <c r="V99" i="8"/>
  <c r="V107" i="8"/>
  <c r="V119" i="8"/>
  <c r="V33" i="8"/>
  <c r="V41" i="8"/>
  <c r="V51" i="8"/>
  <c r="V59" i="8"/>
  <c r="V69" i="8"/>
  <c r="V77" i="8"/>
  <c r="V85" i="8"/>
  <c r="V93" i="8"/>
  <c r="V101" i="8"/>
  <c r="V109" i="8"/>
  <c r="V111" i="8" l="1"/>
  <c r="G104" i="5"/>
  <c r="V20" i="8"/>
  <c r="G13" i="5"/>
  <c r="V65" i="8"/>
  <c r="G58" i="5"/>
  <c r="V21" i="8"/>
  <c r="G14" i="5"/>
  <c r="S102" i="5"/>
  <c r="V102" i="5" s="1"/>
  <c r="U102" i="5"/>
  <c r="T102" i="5"/>
  <c r="S76" i="5"/>
  <c r="V76" i="5" s="1"/>
  <c r="T76" i="5"/>
  <c r="U76" i="5"/>
  <c r="V70" i="8"/>
  <c r="G63" i="5"/>
  <c r="S15" i="5"/>
  <c r="V15" i="5" s="1"/>
  <c r="T15" i="5"/>
  <c r="U15" i="5"/>
  <c r="V56" i="8"/>
  <c r="G49" i="5"/>
  <c r="U18" i="5"/>
  <c r="T18" i="5"/>
  <c r="S18" i="5"/>
  <c r="V18" i="5" s="1"/>
  <c r="S33" i="5"/>
  <c r="V33" i="5" s="1"/>
  <c r="U33" i="5"/>
  <c r="T33" i="5"/>
  <c r="U98" i="5"/>
  <c r="T98" i="5"/>
  <c r="S98" i="5"/>
  <c r="V98" i="5" s="1"/>
  <c r="V82" i="8"/>
  <c r="G75" i="5"/>
  <c r="V114" i="8"/>
  <c r="U41" i="5"/>
  <c r="S41" i="5"/>
  <c r="V41" i="5" s="1"/>
  <c r="T41" i="5"/>
  <c r="U97" i="5"/>
  <c r="S97" i="5"/>
  <c r="V97" i="5" s="1"/>
  <c r="T97" i="5"/>
  <c r="U48" i="5"/>
  <c r="S48" i="5"/>
  <c r="V48" i="5" s="1"/>
  <c r="T48" i="5"/>
  <c r="V102" i="8"/>
  <c r="G95" i="5"/>
  <c r="S72" i="5"/>
  <c r="V72" i="5" s="1"/>
  <c r="T72" i="5"/>
  <c r="U72" i="5"/>
  <c r="U62" i="5"/>
  <c r="T62" i="5"/>
  <c r="S62" i="5"/>
  <c r="V62" i="5" s="1"/>
  <c r="T32" i="5"/>
  <c r="S32" i="5"/>
  <c r="V32" i="5" s="1"/>
  <c r="U32" i="5"/>
  <c r="S12" i="5"/>
  <c r="V12" i="5" s="1"/>
  <c r="U12" i="5"/>
  <c r="T12" i="5"/>
  <c r="S40" i="5"/>
  <c r="V40" i="5" s="1"/>
  <c r="U40" i="5"/>
  <c r="T40" i="5"/>
  <c r="V18" i="8"/>
  <c r="G11" i="5"/>
  <c r="S17" i="5"/>
  <c r="V17" i="5" s="1"/>
  <c r="T17" i="5"/>
  <c r="U17" i="5"/>
  <c r="U96" i="5"/>
  <c r="S96" i="5"/>
  <c r="V96" i="5" s="1"/>
  <c r="T96" i="5"/>
  <c r="V66" i="8"/>
  <c r="G59" i="5"/>
  <c r="S79" i="5"/>
  <c r="V79" i="5" s="1"/>
  <c r="T79" i="5"/>
  <c r="U79" i="5"/>
  <c r="T55" i="5"/>
  <c r="U55" i="5"/>
  <c r="S55" i="5"/>
  <c r="V55" i="5" s="1"/>
  <c r="T39" i="5"/>
  <c r="S39" i="5"/>
  <c r="V39" i="5" s="1"/>
  <c r="U39" i="5"/>
  <c r="S53" i="5"/>
  <c r="V53" i="5" s="1"/>
  <c r="U53" i="5"/>
  <c r="T53" i="5"/>
  <c r="U88" i="5"/>
  <c r="S88" i="5"/>
  <c r="V88" i="5" s="1"/>
  <c r="T88" i="5"/>
  <c r="V88" i="8"/>
  <c r="G81" i="5"/>
  <c r="V28" i="8"/>
  <c r="G21" i="5"/>
  <c r="T83" i="5"/>
  <c r="S83" i="5"/>
  <c r="V83" i="5" s="1"/>
  <c r="U83" i="5"/>
  <c r="U37" i="5"/>
  <c r="S37" i="5"/>
  <c r="V37" i="5" s="1"/>
  <c r="T37" i="5"/>
  <c r="S94" i="5"/>
  <c r="V94" i="5" s="1"/>
  <c r="U94" i="5"/>
  <c r="T94" i="5"/>
  <c r="T70" i="5"/>
  <c r="S70" i="5"/>
  <c r="V70" i="5" s="1"/>
  <c r="U70" i="5"/>
  <c r="T60" i="5"/>
  <c r="S60" i="5"/>
  <c r="V60" i="5" s="1"/>
  <c r="U60" i="5"/>
  <c r="U28" i="5"/>
  <c r="T28" i="5"/>
  <c r="S28" i="5"/>
  <c r="V28" i="5" s="1"/>
  <c r="U10" i="5"/>
  <c r="T10" i="5"/>
  <c r="S10" i="5"/>
  <c r="V10" i="5" s="1"/>
  <c r="T84" i="5"/>
  <c r="S84" i="5"/>
  <c r="V84" i="5" s="1"/>
  <c r="U84" i="5"/>
  <c r="T34" i="5"/>
  <c r="S34" i="5"/>
  <c r="V34" i="5" s="1"/>
  <c r="U34" i="5"/>
  <c r="V42" i="8"/>
  <c r="G35" i="5"/>
  <c r="T91" i="5"/>
  <c r="S91" i="5"/>
  <c r="V91" i="5" s="1"/>
  <c r="U91" i="5"/>
  <c r="V80" i="8"/>
  <c r="G73" i="5"/>
  <c r="V54" i="8"/>
  <c r="G47" i="5"/>
  <c r="V64" i="8"/>
  <c r="G57" i="5"/>
  <c r="T38" i="5"/>
  <c r="S38" i="5"/>
  <c r="V38" i="5" s="1"/>
  <c r="U38" i="5"/>
  <c r="T90" i="5"/>
  <c r="U90" i="5"/>
  <c r="S90" i="5"/>
  <c r="V90" i="5" s="1"/>
  <c r="S74" i="5"/>
  <c r="V74" i="5" s="1"/>
  <c r="U74" i="5"/>
  <c r="T74" i="5"/>
  <c r="T8" i="5"/>
  <c r="U8" i="5"/>
  <c r="S8" i="5"/>
  <c r="V8" i="5" s="1"/>
  <c r="U103" i="5"/>
  <c r="S103" i="5"/>
  <c r="V103" i="5" s="1"/>
  <c r="T103" i="5"/>
  <c r="U107" i="5"/>
  <c r="S107" i="5"/>
  <c r="V107" i="5" s="1"/>
  <c r="T107" i="5"/>
  <c r="V92" i="8"/>
  <c r="G85" i="5"/>
  <c r="V72" i="8"/>
  <c r="G65" i="5"/>
  <c r="V52" i="8"/>
  <c r="G45" i="5"/>
  <c r="V32" i="8"/>
  <c r="G25" i="5"/>
  <c r="V16" i="8"/>
  <c r="F125" i="8" s="1"/>
  <c r="G9" i="5"/>
  <c r="V78" i="8"/>
  <c r="G71" i="5"/>
  <c r="T24" i="5"/>
  <c r="U24" i="5"/>
  <c r="S24" i="5"/>
  <c r="V24" i="5" s="1"/>
  <c r="V26" i="8"/>
  <c r="G19" i="5"/>
  <c r="T86" i="5"/>
  <c r="U86" i="5"/>
  <c r="S86" i="5"/>
  <c r="V86" i="5" s="1"/>
  <c r="V38" i="8"/>
  <c r="G31" i="5"/>
  <c r="S27" i="5"/>
  <c r="V27" i="5" s="1"/>
  <c r="T27" i="5"/>
  <c r="U27" i="5"/>
  <c r="T69" i="5"/>
  <c r="U69" i="5"/>
  <c r="S69" i="5"/>
  <c r="V69" i="5" s="1"/>
  <c r="T51" i="5"/>
  <c r="S51" i="5"/>
  <c r="V51" i="5" s="1"/>
  <c r="U51" i="5"/>
  <c r="S61" i="5"/>
  <c r="V61" i="5" s="1"/>
  <c r="U61" i="5"/>
  <c r="T61" i="5"/>
  <c r="T43" i="5"/>
  <c r="S43" i="5"/>
  <c r="V43" i="5" s="1"/>
  <c r="U43" i="5"/>
  <c r="L132" i="8"/>
  <c r="M132" i="8" s="1"/>
  <c r="L126" i="8"/>
  <c r="M126" i="8" s="1"/>
  <c r="L130" i="8"/>
  <c r="M130" i="8" s="1"/>
  <c r="J125" i="8"/>
  <c r="I125" i="8"/>
  <c r="H125" i="8"/>
  <c r="F130" i="8"/>
  <c r="L128" i="8"/>
  <c r="M128" i="8" s="1"/>
  <c r="P132" i="8"/>
  <c r="F129" i="8"/>
  <c r="F132" i="8" s="1"/>
  <c r="P128" i="8"/>
  <c r="P126" i="8"/>
  <c r="P130" i="8"/>
  <c r="T71" i="5" l="1"/>
  <c r="U71" i="5"/>
  <c r="S71" i="5"/>
  <c r="V71" i="5" s="1"/>
  <c r="S25" i="5"/>
  <c r="V25" i="5" s="1"/>
  <c r="U25" i="5"/>
  <c r="T25" i="5"/>
  <c r="T65" i="5"/>
  <c r="U65" i="5"/>
  <c r="S65" i="5"/>
  <c r="V65" i="5" s="1"/>
  <c r="T47" i="5"/>
  <c r="U47" i="5"/>
  <c r="S47" i="5"/>
  <c r="V47" i="5" s="1"/>
  <c r="U21" i="5"/>
  <c r="S21" i="5"/>
  <c r="V21" i="5" s="1"/>
  <c r="T21" i="5"/>
  <c r="U95" i="5"/>
  <c r="S95" i="5"/>
  <c r="V95" i="5" s="1"/>
  <c r="T95" i="5"/>
  <c r="T75" i="5"/>
  <c r="U75" i="5"/>
  <c r="S75" i="5"/>
  <c r="V75" i="5" s="1"/>
  <c r="U63" i="5"/>
  <c r="S63" i="5"/>
  <c r="V63" i="5" s="1"/>
  <c r="T63" i="5"/>
  <c r="U14" i="5"/>
  <c r="T14" i="5"/>
  <c r="S14" i="5"/>
  <c r="V14" i="5" s="1"/>
  <c r="U13" i="5"/>
  <c r="S13" i="5"/>
  <c r="V13" i="5" s="1"/>
  <c r="T13" i="5"/>
  <c r="G125" i="8"/>
  <c r="K125" i="8" s="1"/>
  <c r="T31" i="5"/>
  <c r="U31" i="5"/>
  <c r="S31" i="5"/>
  <c r="V31" i="5" s="1"/>
  <c r="S9" i="5"/>
  <c r="V9" i="5" s="1"/>
  <c r="U9" i="5"/>
  <c r="T9" i="5"/>
  <c r="T45" i="5"/>
  <c r="U45" i="5"/>
  <c r="S45" i="5"/>
  <c r="V45" i="5" s="1"/>
  <c r="S85" i="5"/>
  <c r="V85" i="5" s="1"/>
  <c r="T85" i="5"/>
  <c r="U85" i="5"/>
  <c r="S57" i="5"/>
  <c r="V57" i="5" s="1"/>
  <c r="U57" i="5"/>
  <c r="T57" i="5"/>
  <c r="U73" i="5"/>
  <c r="S73" i="5"/>
  <c r="V73" i="5" s="1"/>
  <c r="T73" i="5"/>
  <c r="U81" i="5"/>
  <c r="S81" i="5"/>
  <c r="V81" i="5" s="1"/>
  <c r="T81" i="5"/>
  <c r="U58" i="5"/>
  <c r="T58" i="5"/>
  <c r="S58" i="5"/>
  <c r="V58" i="5" s="1"/>
  <c r="S104" i="5"/>
  <c r="V104" i="5" s="1"/>
  <c r="T104" i="5"/>
  <c r="U104" i="5"/>
  <c r="U19" i="5"/>
  <c r="S19" i="5"/>
  <c r="V19" i="5" s="1"/>
  <c r="T19" i="5"/>
  <c r="U35" i="5"/>
  <c r="S35" i="5"/>
  <c r="V35" i="5" s="1"/>
  <c r="T35" i="5"/>
  <c r="S59" i="5"/>
  <c r="V59" i="5" s="1"/>
  <c r="U59" i="5"/>
  <c r="T59" i="5"/>
  <c r="U11" i="5"/>
  <c r="S11" i="5"/>
  <c r="V11" i="5" s="1"/>
  <c r="T11" i="5"/>
  <c r="S49" i="5"/>
  <c r="V49" i="5" s="1"/>
  <c r="U49" i="5"/>
  <c r="T49" i="5"/>
  <c r="F119" i="5" l="1"/>
  <c r="G119" i="5"/>
  <c r="H119" i="5"/>
  <c r="I119" i="5"/>
  <c r="J119" i="5"/>
  <c r="K119" i="5"/>
  <c r="L119" i="5"/>
  <c r="M119" i="5"/>
  <c r="N119" i="5"/>
  <c r="O119" i="5"/>
  <c r="P119" i="5"/>
  <c r="Q119" i="5"/>
  <c r="E119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E118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E117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E116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E115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E114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E113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E112" i="5"/>
  <c r="D129" i="5" l="1"/>
  <c r="D124" i="5"/>
  <c r="D123" i="5"/>
  <c r="D128" i="5"/>
  <c r="D131" i="5"/>
  <c r="D130" i="5"/>
  <c r="D127" i="5"/>
  <c r="D126" i="5"/>
  <c r="D125" i="5"/>
  <c r="D122" i="5"/>
  <c r="D132" i="5" l="1"/>
</calcChain>
</file>

<file path=xl/sharedStrings.xml><?xml version="1.0" encoding="utf-8"?>
<sst xmlns="http://schemas.openxmlformats.org/spreadsheetml/2006/main" count="2507" uniqueCount="570">
  <si>
    <t>SCHOOL OF ENGINEERING</t>
  </si>
  <si>
    <t>Name</t>
  </si>
  <si>
    <t>T U</t>
  </si>
  <si>
    <t>Mean</t>
  </si>
  <si>
    <t>PASS</t>
  </si>
  <si>
    <t>Standard Deviation</t>
  </si>
  <si>
    <t>Maximum</t>
  </si>
  <si>
    <t>Minimum</t>
  </si>
  <si>
    <t>No. of Candidates</t>
  </si>
  <si>
    <t>No. of Passes</t>
  </si>
  <si>
    <t>No. of Fails</t>
  </si>
  <si>
    <t>No. of Incomplete Marks</t>
  </si>
  <si>
    <t>Total</t>
  </si>
  <si>
    <t>1 =&gt;</t>
  </si>
  <si>
    <t>11 =&gt;</t>
  </si>
  <si>
    <t>Approved by the Departmental Board of Examiners</t>
  </si>
  <si>
    <t>2 =&gt;</t>
  </si>
  <si>
    <t>12 =&gt;</t>
  </si>
  <si>
    <t>Signed:</t>
  </si>
  <si>
    <t>Date:</t>
  </si>
  <si>
    <t>3 =&gt;</t>
  </si>
  <si>
    <t>13 =&gt;</t>
  </si>
  <si>
    <t>4 =&gt;</t>
  </si>
  <si>
    <t>14 =&gt;</t>
  </si>
  <si>
    <t>Approved by the School Board of Examiners</t>
  </si>
  <si>
    <t>5 =&gt;</t>
  </si>
  <si>
    <t>15 =&gt;</t>
  </si>
  <si>
    <t>6 =&gt;</t>
  </si>
  <si>
    <t>7 =&gt;</t>
  </si>
  <si>
    <t>8 =&gt;</t>
  </si>
  <si>
    <t>9 =&gt;</t>
  </si>
  <si>
    <t>10 =&gt;</t>
  </si>
  <si>
    <t>Did Not Register</t>
  </si>
  <si>
    <t>TOTAL</t>
  </si>
  <si>
    <t>Recomm.</t>
  </si>
  <si>
    <t>SUMMARY</t>
  </si>
  <si>
    <t>Reg. No</t>
  </si>
  <si>
    <t>DEDAN KIMATHI UNIVERSITY  OF TECHNOLOGY</t>
  </si>
  <si>
    <t>Dean, School of Engineering</t>
  </si>
  <si>
    <t>Approved by DeKUT Senate</t>
  </si>
  <si>
    <t>Chairperson, Senate</t>
  </si>
  <si>
    <t>SPECIALS</t>
  </si>
  <si>
    <t>ACADEMIC LEAVE</t>
  </si>
  <si>
    <t>SUPPS</t>
  </si>
  <si>
    <t>Attempt</t>
  </si>
  <si>
    <t>Student Matters</t>
  </si>
  <si>
    <t>DNR</t>
  </si>
  <si>
    <t>STAY OUT</t>
  </si>
  <si>
    <t>REPEAT</t>
  </si>
  <si>
    <t>DEREGISTER</t>
  </si>
  <si>
    <t>FAILS</t>
  </si>
  <si>
    <t>INCOMPLETE</t>
  </si>
  <si>
    <t>WITHHOLD</t>
  </si>
  <si>
    <t>Sno.</t>
  </si>
  <si>
    <t>CONSOLIDATED MARK SHEET FOR 2022/2023 A.Y. - YEAR 2.1</t>
  </si>
  <si>
    <t>EMT 2101</t>
  </si>
  <si>
    <t>EMT 2102</t>
  </si>
  <si>
    <t>EMT 2104</t>
  </si>
  <si>
    <t>EMT 1203</t>
  </si>
  <si>
    <t>EMT 1203 Engineering Drawing II</t>
  </si>
  <si>
    <t>EMT 2101 Workshop process &amp; practice II</t>
  </si>
  <si>
    <t>EMT 2102 Computer Aided Design</t>
  </si>
  <si>
    <t>EMT 2104 Analogue Electronics</t>
  </si>
  <si>
    <t>SMA 2119 Calculus III</t>
  </si>
  <si>
    <t>IGS 2101 Communication Skills: Africa's Contribution to Mathematics and Film</t>
  </si>
  <si>
    <t>SMA 2119</t>
  </si>
  <si>
    <t>SMA 2232 Ordinary Differential Equations (ODE)</t>
  </si>
  <si>
    <t>SMA 2232</t>
  </si>
  <si>
    <t>IGS 2101</t>
  </si>
  <si>
    <t>Chairperson, Department of Mechatronic Engineering</t>
  </si>
  <si>
    <t>BACHELOR OF SCIENCE IN MECHATRONICS ENGINEERING</t>
  </si>
  <si>
    <t>E022-01-0899/2022</t>
  </si>
  <si>
    <t>Eric  Mumo MWANGI</t>
  </si>
  <si>
    <t>E022-01-1252/2022</t>
  </si>
  <si>
    <t>Saidi Kombe RAJABU</t>
  </si>
  <si>
    <t>E022-01-1253/2022</t>
  </si>
  <si>
    <t>Daniel WAKAYAMBA</t>
  </si>
  <si>
    <t>E022-01-1254/2022</t>
  </si>
  <si>
    <t>Eston  Njama MIRINGU</t>
  </si>
  <si>
    <t>E022-01-1255/2022</t>
  </si>
  <si>
    <t>Sarah Njeri MBURU</t>
  </si>
  <si>
    <t>E022-01-1256/2022</t>
  </si>
  <si>
    <t xml:space="preserve">Kennedy Karuri GITHAIGA </t>
  </si>
  <si>
    <t>E022-01-1257/2022</t>
  </si>
  <si>
    <t>Samuel  Ndicu WANJA</t>
  </si>
  <si>
    <t>E022-01-1258/2022</t>
  </si>
  <si>
    <t>Kelvin Kimingi NGANGA</t>
  </si>
  <si>
    <t>E022-01-1259/2022</t>
  </si>
  <si>
    <t>James NDUNGU</t>
  </si>
  <si>
    <t>E022-01-1260/2022</t>
  </si>
  <si>
    <t>Sylvia Wambui KINGA</t>
  </si>
  <si>
    <t>E022-01-1261/2022</t>
  </si>
  <si>
    <t>Benson Muchoki NDUNGU</t>
  </si>
  <si>
    <t>E022-01-1263/2022</t>
  </si>
  <si>
    <t>Brian Muchai KAGURI</t>
  </si>
  <si>
    <t>E022-01-1264/2022</t>
  </si>
  <si>
    <t>Alvis Patrick  KIMANI</t>
  </si>
  <si>
    <t>E022-01-1265/2022</t>
  </si>
  <si>
    <t xml:space="preserve">Edward  MUNENE </t>
  </si>
  <si>
    <t>E022-01-1266/2022</t>
  </si>
  <si>
    <t>Eliud   Gachau NJIHIA</t>
  </si>
  <si>
    <t>E022-01-1267/2022</t>
  </si>
  <si>
    <t>Victor  Mutiio KAARA</t>
  </si>
  <si>
    <t>E022-01-1269/2022</t>
  </si>
  <si>
    <t>Daniel Mutwiri MWENDA</t>
  </si>
  <si>
    <t>E022-01-1270/2022</t>
  </si>
  <si>
    <t>Emmanuel Wambua MAKAU</t>
  </si>
  <si>
    <t>E022-01-1271/2022</t>
  </si>
  <si>
    <t>Dennis Kamau MACHARIA</t>
  </si>
  <si>
    <t>E022-01-1272/2022</t>
  </si>
  <si>
    <t>James Njihia KARANJA</t>
  </si>
  <si>
    <t>E022-01-1273/2022</t>
  </si>
  <si>
    <t>Zachery Reinhard OTIENO</t>
  </si>
  <si>
    <t>E022-01-1274/2022</t>
  </si>
  <si>
    <t>Victor Mburu THARAO</t>
  </si>
  <si>
    <t>E022-01-1275/2022</t>
  </si>
  <si>
    <t>Johnpaul Kigochi MBOTE</t>
  </si>
  <si>
    <t>E022-01-1276/2022</t>
  </si>
  <si>
    <t>Lewis Muriuki WAMBUGU</t>
  </si>
  <si>
    <t>E022-01-1277/2022</t>
  </si>
  <si>
    <t>Vanessa Grace WARERA</t>
  </si>
  <si>
    <t>E022-01-1280/2022</t>
  </si>
  <si>
    <t xml:space="preserve">Mutai David  KIPYEGON </t>
  </si>
  <si>
    <t>E022-01-1281/2022</t>
  </si>
  <si>
    <t xml:space="preserve">Bradley  Chabaga  KIPROTICH </t>
  </si>
  <si>
    <t>E022-01-1282/2022</t>
  </si>
  <si>
    <t xml:space="preserve">Collins KAMAU </t>
  </si>
  <si>
    <t>E022-01-1283/2022</t>
  </si>
  <si>
    <t>Joan Mumbi THOITHI</t>
  </si>
  <si>
    <t>E022-01-1284/2022</t>
  </si>
  <si>
    <t>Happy Nyambura MATHENGE</t>
  </si>
  <si>
    <t>E022-01-1285/2022</t>
  </si>
  <si>
    <t>Ellis  Ikundo MUHORO</t>
  </si>
  <si>
    <t>E022-01-1286/2022</t>
  </si>
  <si>
    <t xml:space="preserve">Cassidy  Mbaire  WAWERU </t>
  </si>
  <si>
    <t>E022-01-1287/2022</t>
  </si>
  <si>
    <t>Ian Muthae WAMBUA</t>
  </si>
  <si>
    <t>E022-01-1288/2022</t>
  </si>
  <si>
    <t>Ronald  Mutua  MWAU</t>
  </si>
  <si>
    <t>E022-01-1289/2022</t>
  </si>
  <si>
    <t xml:space="preserve">Prince Baraka KIRIMI </t>
  </si>
  <si>
    <t>E022-01-1290/2022</t>
  </si>
  <si>
    <t xml:space="preserve">Blessing  Nafula  JUMA </t>
  </si>
  <si>
    <t>E022-01-1292/2022</t>
  </si>
  <si>
    <t>Duncan Muimi MULI</t>
  </si>
  <si>
    <t>E022-01-1293/2022</t>
  </si>
  <si>
    <t>Edger Ongany OKOTH</t>
  </si>
  <si>
    <t>E022-01-1294/2022</t>
  </si>
  <si>
    <t xml:space="preserve">Allan  Nganga  GACHERU </t>
  </si>
  <si>
    <t>E022-01-1296/2022</t>
  </si>
  <si>
    <t>Reinhard Kimutai BITOK</t>
  </si>
  <si>
    <t>E022-01-1297/2022</t>
  </si>
  <si>
    <t>Benson Nganga NJUGUNA</t>
  </si>
  <si>
    <t>E022-01-1298/2022</t>
  </si>
  <si>
    <t xml:space="preserve">Sam Harol Bahati  ONYANGO </t>
  </si>
  <si>
    <t>E022-01-1299/2022</t>
  </si>
  <si>
    <t>Vincent Lakilau KIPKALIS</t>
  </si>
  <si>
    <t>E022-01-1300/2022</t>
  </si>
  <si>
    <t>Joey Muthoni KANYI</t>
  </si>
  <si>
    <t>E022-01-1301/2022</t>
  </si>
  <si>
    <t>Joy Nyawira GICHURU</t>
  </si>
  <si>
    <t>E022-01-1302/2022</t>
  </si>
  <si>
    <t>Ann Jerono NGETICH</t>
  </si>
  <si>
    <t>E022-01-1303/2022</t>
  </si>
  <si>
    <t xml:space="preserve">Trevor  Muhavi MWANZI </t>
  </si>
  <si>
    <t>E022-01-1304/2022</t>
  </si>
  <si>
    <t>Witney Jemutai  KOECH</t>
  </si>
  <si>
    <t>E022-01-1305/2022</t>
  </si>
  <si>
    <t>Evan Kipkoech ROTICH</t>
  </si>
  <si>
    <t>E022-01-1307/2022</t>
  </si>
  <si>
    <t>Paul Mwangi THUO</t>
  </si>
  <si>
    <t>E022-01-1308/2022</t>
  </si>
  <si>
    <t>David  Mwangi NGARI</t>
  </si>
  <si>
    <t>E022-01-1309/2022</t>
  </si>
  <si>
    <t>Robert Anthony OYANGO</t>
  </si>
  <si>
    <t>E022-01-1310/2022</t>
  </si>
  <si>
    <t>Collins Cheruiyot KEMBOI</t>
  </si>
  <si>
    <t>E022-01-1311/2022</t>
  </si>
  <si>
    <t>Perisan NDUNGE</t>
  </si>
  <si>
    <t>E022-01-1313/2022</t>
  </si>
  <si>
    <t>Allan Kiptoo KIPRAISI</t>
  </si>
  <si>
    <t>E022-01-1314/2022</t>
  </si>
  <si>
    <t>Benard Akungu OGOLA</t>
  </si>
  <si>
    <t>E022-01-1315/2022</t>
  </si>
  <si>
    <t>Aron KIBET</t>
  </si>
  <si>
    <t>E022-01-1316/2022</t>
  </si>
  <si>
    <t>Romeo Kipruto  KEMBOI</t>
  </si>
  <si>
    <t>E022-01-1317/2022</t>
  </si>
  <si>
    <t>Emmanuel KIPTOO</t>
  </si>
  <si>
    <t>E022-01-1318/2022</t>
  </si>
  <si>
    <t>David BARONGO</t>
  </si>
  <si>
    <t>E022-01-1319/2022</t>
  </si>
  <si>
    <t>Spencer Kibii KIGEN</t>
  </si>
  <si>
    <t>E022-01-1320/2022</t>
  </si>
  <si>
    <t>Muthomi  KIONI</t>
  </si>
  <si>
    <t>E022-01-1321/2022</t>
  </si>
  <si>
    <t>Nathan  Simintei KAELO</t>
  </si>
  <si>
    <t>E022-01-1323/2022</t>
  </si>
  <si>
    <t>Kitur Mark KIMUTAI</t>
  </si>
  <si>
    <t>E022-01-1325/2022</t>
  </si>
  <si>
    <t>Prince  Waribu  GACHUHI</t>
  </si>
  <si>
    <t>E022-01-1327/2022</t>
  </si>
  <si>
    <t>Collins  Kibichii KIPLAGAT</t>
  </si>
  <si>
    <t>E022-01-1328/2022</t>
  </si>
  <si>
    <t xml:space="preserve">Mark Obungu ONYAMBU </t>
  </si>
  <si>
    <t>E022-01-1329/2022</t>
  </si>
  <si>
    <t>Michael Katana MVOO</t>
  </si>
  <si>
    <t>E022-01-1330/2022</t>
  </si>
  <si>
    <t>Nicholas Maxwell KIPRUTO</t>
  </si>
  <si>
    <t>E022-01-1331/2022</t>
  </si>
  <si>
    <t xml:space="preserve">Sydney  MURUKA </t>
  </si>
  <si>
    <t>E022-01-1332/2022</t>
  </si>
  <si>
    <t>Pharel MAKONA</t>
  </si>
  <si>
    <t>E022-01-1333/2022</t>
  </si>
  <si>
    <t>Joseph  Kariuki  KIMANI</t>
  </si>
  <si>
    <t>E022-01-1334/2022</t>
  </si>
  <si>
    <t>Solomon Wekesa WANYONYI</t>
  </si>
  <si>
    <t>E022-01-1335/2022</t>
  </si>
  <si>
    <t xml:space="preserve">Chris Ositu  OKONDO </t>
  </si>
  <si>
    <t>E022-01-1337/2022</t>
  </si>
  <si>
    <t>Biron Omondi ODIWUOR</t>
  </si>
  <si>
    <t>E022-01-1338/2022</t>
  </si>
  <si>
    <t xml:space="preserve">George Otieno  OTIENO </t>
  </si>
  <si>
    <t>E022-01-1339/2022</t>
  </si>
  <si>
    <t>James  Joachim  AUTE</t>
  </si>
  <si>
    <t>E022-01-1340/2022</t>
  </si>
  <si>
    <t>Isaac Simiyu WASIKE</t>
  </si>
  <si>
    <t>E022-01-1341/2022</t>
  </si>
  <si>
    <t>Maxwell Ombachi NDEMO</t>
  </si>
  <si>
    <t>E022-01-1342/2022</t>
  </si>
  <si>
    <t xml:space="preserve">Derrick  Nyagudi  OSIAGO </t>
  </si>
  <si>
    <t>E022-01-1354/2022</t>
  </si>
  <si>
    <t>Rodney maina GATHARA</t>
  </si>
  <si>
    <t>E022-01-1379/2022</t>
  </si>
  <si>
    <t>Collins Kitungu MUKUA</t>
  </si>
  <si>
    <t>E022-01-1391/2022</t>
  </si>
  <si>
    <t xml:space="preserve">Mercy Mutheu MWINZI </t>
  </si>
  <si>
    <t>E022-01-1402/2022</t>
  </si>
  <si>
    <t>Victor Baraka WANYONYI</t>
  </si>
  <si>
    <t>E022-01-1497/2022</t>
  </si>
  <si>
    <t xml:space="preserve">Erick KIPKEMOI </t>
  </si>
  <si>
    <t>E022-01-2150/2022</t>
  </si>
  <si>
    <t>Janice Wanjiru WAWERU</t>
  </si>
  <si>
    <t>E022-01-2170/2022</t>
  </si>
  <si>
    <t xml:space="preserve">Nicole  Gesare  ONYIEGO </t>
  </si>
  <si>
    <t>E022-01-2189/2022</t>
  </si>
  <si>
    <t>Ian Muli WAMBUA</t>
  </si>
  <si>
    <t>E022-01-2192/2022</t>
  </si>
  <si>
    <t xml:space="preserve">Patty Mailu MUTINDA </t>
  </si>
  <si>
    <t>E022-01-2258/2022</t>
  </si>
  <si>
    <t>Brian Kipkemoi KOECH</t>
  </si>
  <si>
    <t>E022-01-2305/2022</t>
  </si>
  <si>
    <t>Jeff Mburu KAMAU</t>
  </si>
  <si>
    <t>E022-01-2379/2022</t>
  </si>
  <si>
    <t>Stanley  Nguna MWENDWA</t>
  </si>
  <si>
    <t>E022-01-2406/2022</t>
  </si>
  <si>
    <t>Desmond MONDO</t>
  </si>
  <si>
    <t>E022-01-2453/2022</t>
  </si>
  <si>
    <t>Ebby Rehema MATIKA</t>
  </si>
  <si>
    <t>E022-01-2459/2022</t>
  </si>
  <si>
    <t>Samuel  Yashua RUKUNYI</t>
  </si>
  <si>
    <t>E022-01-2531/2022</t>
  </si>
  <si>
    <t>Victor Gachigua  KARANJA</t>
  </si>
  <si>
    <t>E022-01-2574/2022</t>
  </si>
  <si>
    <t>Abdulrahman Hassan HUSSEIN</t>
  </si>
  <si>
    <t>E022-01-2968/2021</t>
  </si>
  <si>
    <t>Simon Kamangaru MUNYIRI</t>
  </si>
  <si>
    <t>E022-01-1382/2021</t>
  </si>
  <si>
    <t>Kelvin MUTEMBEI</t>
  </si>
  <si>
    <t>E022-01-1398/2021</t>
  </si>
  <si>
    <t>Dennis Kipruto SANG</t>
  </si>
  <si>
    <t>E022-01-1406/2021</t>
  </si>
  <si>
    <t>Edwin Ngure GATHUITA</t>
  </si>
  <si>
    <t>E022-01-1365/2021</t>
  </si>
  <si>
    <t>Simon MUKONZA</t>
  </si>
  <si>
    <t>E022-01-1507/2021</t>
  </si>
  <si>
    <t>Solomon Wanyungu AMBOKA</t>
  </si>
  <si>
    <t>S/N</t>
  </si>
  <si>
    <t xml:space="preserve">REG. NO. </t>
  </si>
  <si>
    <t>NAME</t>
  </si>
  <si>
    <t>CONTINUOUS ASSESSMENT TESTS</t>
  </si>
  <si>
    <t>ASSIGNMENTS</t>
  </si>
  <si>
    <t>CATs + LABS + ASSIGNMENTS GRAND TOTAL out of 50</t>
  </si>
  <si>
    <t>END OF SEMESTER EXAMINATION</t>
  </si>
  <si>
    <t>INTERNAL EXAMINER MARKS /100</t>
  </si>
  <si>
    <t>EXTERNAL EXAMINER MARKS /100</t>
  </si>
  <si>
    <t>AGREED MARKS /100</t>
  </si>
  <si>
    <t>GRADE</t>
  </si>
  <si>
    <t>CAT 1 Out of</t>
  </si>
  <si>
    <t>CAT 2 Out of</t>
  </si>
  <si>
    <t>CAT3 Out of</t>
  </si>
  <si>
    <t>Assgnt 1 Out of</t>
  </si>
  <si>
    <t>Assgnt 2 Out of</t>
  </si>
  <si>
    <t>Assgnt 3 Out of</t>
  </si>
  <si>
    <t>Q1 out of</t>
  </si>
  <si>
    <t>Q2 out of</t>
  </si>
  <si>
    <t>Q3 out of</t>
  </si>
  <si>
    <t>Q4 out Of</t>
  </si>
  <si>
    <t>Q5 out of</t>
  </si>
  <si>
    <t>TOTAL EXAM OUT OF</t>
  </si>
  <si>
    <t>C</t>
  </si>
  <si>
    <t>D</t>
  </si>
  <si>
    <t>B</t>
  </si>
  <si>
    <t>A</t>
  </si>
  <si>
    <t>E</t>
  </si>
  <si>
    <t>Maxwell NDEMO</t>
  </si>
  <si>
    <t>E022-01-1356/2021</t>
  </si>
  <si>
    <t>Rachael Wanjiru</t>
  </si>
  <si>
    <t>E022-01-2138/2020</t>
  </si>
  <si>
    <t>Dennis Mungai</t>
  </si>
  <si>
    <t>E022-01-1395/2021</t>
  </si>
  <si>
    <t>Brian Kasili</t>
  </si>
  <si>
    <t>E022-01-1388/2021</t>
  </si>
  <si>
    <t>Hacket Ngetich</t>
  </si>
  <si>
    <t>the student did not do cats, assignments and claims did the exam but did not submit any files</t>
  </si>
  <si>
    <t>SUMMARY OF RESULTS</t>
  </si>
  <si>
    <t>CAT+ASS.+LAB</t>
  </si>
  <si>
    <t>EXAM</t>
  </si>
  <si>
    <t>OVERALL</t>
  </si>
  <si>
    <t>I.E.</t>
  </si>
  <si>
    <t>CAT /30</t>
  </si>
  <si>
    <t xml:space="preserve">% </t>
  </si>
  <si>
    <t>EXAM /70</t>
  </si>
  <si>
    <t>%</t>
  </si>
  <si>
    <t>/100</t>
  </si>
  <si>
    <t xml:space="preserve">E.E. </t>
  </si>
  <si>
    <t>DEDAN KIMATHI UNIVERSITY OF TECHNOLOGY</t>
  </si>
  <si>
    <t>DEGREE: BACHELOR OF SCIENCE IN MECHATRONIC  ENGINEERING</t>
  </si>
  <si>
    <t>SECOND YEAR FIRST SEMESTER 2022/2023 ACADEMIC YEAR</t>
  </si>
  <si>
    <t xml:space="preserve">SCORESHEET </t>
  </si>
  <si>
    <t>UNIT CODE:</t>
  </si>
  <si>
    <t>CAD</t>
  </si>
  <si>
    <t xml:space="preserve">I.E. </t>
  </si>
  <si>
    <t>E.E</t>
  </si>
  <si>
    <t>FAIL</t>
  </si>
  <si>
    <t>ABSENT</t>
  </si>
  <si>
    <t>FIRST YEAR FIRST SEMESTER 2023/2024 ACADEMIC YEAR</t>
  </si>
  <si>
    <t>WORKSHOP PROCESSES AND PRACTICES II</t>
  </si>
  <si>
    <t>UNIT TITLE:</t>
  </si>
  <si>
    <t>LABS</t>
  </si>
  <si>
    <t>CATs + LABS + ASSIGNMENTS GRAND TOTAL out of 30</t>
  </si>
  <si>
    <t>Lab 1 out of</t>
  </si>
  <si>
    <t xml:space="preserve">LAB 2 out of </t>
  </si>
  <si>
    <t>Lab 3 out of</t>
  </si>
  <si>
    <t xml:space="preserve">TOTAL LABS out of </t>
  </si>
  <si>
    <t>Maxwell Ndemo</t>
  </si>
  <si>
    <t>Rachael Wanjiru Wambui</t>
  </si>
  <si>
    <t>Solomon Amboka</t>
  </si>
  <si>
    <t>Dennis Mungai Ndung'u</t>
  </si>
  <si>
    <t>Simon MUNENE</t>
  </si>
  <si>
    <t>E022-01-1374/2021</t>
  </si>
  <si>
    <t>James MUINDE</t>
  </si>
  <si>
    <t>SPECIAL EXAMS</t>
  </si>
  <si>
    <t>Hacket KIPKORIR</t>
  </si>
  <si>
    <t>Brian Kasili WAMALWA</t>
  </si>
  <si>
    <t>MEAN</t>
  </si>
  <si>
    <t>E.E.</t>
  </si>
  <si>
    <t>MIN. MARK</t>
  </si>
  <si>
    <t>MAX. MARK</t>
  </si>
  <si>
    <t>STD. DEV</t>
  </si>
  <si>
    <t>analog electronics</t>
  </si>
  <si>
    <t>Racheal Wanjiru</t>
  </si>
  <si>
    <t>Wamalwa Brian Kasili</t>
  </si>
  <si>
    <t>Ngetich Hacket Kipkorir</t>
  </si>
  <si>
    <t>EMT 2201</t>
  </si>
  <si>
    <t>EMT 2201  Engineering Mechanics</t>
  </si>
  <si>
    <t xml:space="preserve">EMT </t>
  </si>
  <si>
    <t>MECHANICS</t>
  </si>
  <si>
    <t>BACHELOR OF SCIENCE IN MECHATRONIC ENGINEERING</t>
  </si>
  <si>
    <t>CONSOLIDATED MARK SHEET FOR 2022/2023 A.Y. supp_specials- YEAR 2.2</t>
  </si>
  <si>
    <t>Sem 1</t>
  </si>
  <si>
    <t>Sem 2</t>
  </si>
  <si>
    <t>EMT 1201</t>
  </si>
  <si>
    <t>EEE 2101</t>
  </si>
  <si>
    <t>EMT 2202</t>
  </si>
  <si>
    <t>EMT 2203</t>
  </si>
  <si>
    <t>EMT 2204</t>
  </si>
  <si>
    <t>EMT 2205</t>
  </si>
  <si>
    <t>IGS 2202</t>
  </si>
  <si>
    <t>BS</t>
  </si>
  <si>
    <t>33C</t>
  </si>
  <si>
    <t>20C</t>
  </si>
  <si>
    <t>16C</t>
  </si>
  <si>
    <t>A.S/P</t>
  </si>
  <si>
    <t>21C</t>
  </si>
  <si>
    <t>22C</t>
  </si>
  <si>
    <t>18C</t>
  </si>
  <si>
    <t>E022-01-1361/2021</t>
  </si>
  <si>
    <t>Leorne Njiru NJAGI</t>
  </si>
  <si>
    <t>E022-01-1369/2021</t>
  </si>
  <si>
    <t>Malvin Kariuki WAIRIGU</t>
  </si>
  <si>
    <t>E022-01-1378/2021</t>
  </si>
  <si>
    <t>Hibro Lolo HIBRO</t>
  </si>
  <si>
    <t>E022-01-1389/2021</t>
  </si>
  <si>
    <t>Lawrence Kibet TELE</t>
  </si>
  <si>
    <t>SUPP, 2 Units</t>
  </si>
  <si>
    <t>E022-01-1396/2021</t>
  </si>
  <si>
    <t>Elvin Maywa KIBET</t>
  </si>
  <si>
    <t>26C</t>
  </si>
  <si>
    <t>31C</t>
  </si>
  <si>
    <t>17C</t>
  </si>
  <si>
    <t>24C</t>
  </si>
  <si>
    <t>14C</t>
  </si>
  <si>
    <t>Specials, Financial</t>
  </si>
  <si>
    <t>HAD ONLY PAID 71 %</t>
  </si>
  <si>
    <t>SUPP, 2 Unit</t>
  </si>
  <si>
    <t>E022-01-1412/2021</t>
  </si>
  <si>
    <t>Lyncon BARAKA</t>
  </si>
  <si>
    <t>32C</t>
  </si>
  <si>
    <t>39C</t>
  </si>
  <si>
    <t>19C</t>
  </si>
  <si>
    <t>23C</t>
  </si>
  <si>
    <t>13C</t>
  </si>
  <si>
    <t>NO MARKS FROM IGS</t>
  </si>
  <si>
    <t>SPECIALS, FINANCIAL</t>
  </si>
  <si>
    <t>FAIL, 1 Unit</t>
  </si>
  <si>
    <t>Did not attempt 2 SEMESTER</t>
  </si>
  <si>
    <t>E022-01-1439/2021</t>
  </si>
  <si>
    <t>Eugine Nyangweso OMBONGI</t>
  </si>
  <si>
    <t>E022-01-1484/2021</t>
  </si>
  <si>
    <t>Dennis KIBET</t>
  </si>
  <si>
    <t>E022-01-2465/2021</t>
  </si>
  <si>
    <t>Norman Muturi Maina</t>
  </si>
  <si>
    <t>E022-01-2487/2021</t>
  </si>
  <si>
    <t>Victor Kariuki KUREMA</t>
  </si>
  <si>
    <t>E022-01-2843/2021</t>
  </si>
  <si>
    <t>Dennis Musya MUSYOKA</t>
  </si>
  <si>
    <t>E022-01-1051/2020</t>
  </si>
  <si>
    <t>Kamunyaki Maxwell MUTEITHIA</t>
  </si>
  <si>
    <t>35C</t>
  </si>
  <si>
    <t>25C</t>
  </si>
  <si>
    <t>12C</t>
  </si>
  <si>
    <t>SPECIALS FINANCIAL</t>
  </si>
  <si>
    <t>PASS PENDING IGS</t>
  </si>
  <si>
    <t>E022-01-0785/2019</t>
  </si>
  <si>
    <t>Carline Lukoa CHEMIATI</t>
  </si>
  <si>
    <t>S.NO:</t>
  </si>
  <si>
    <t>REG. NO.:</t>
  </si>
  <si>
    <t>UNIT CODE</t>
  </si>
  <si>
    <t>UNIT NAME</t>
  </si>
  <si>
    <t>E022-01-1161/2021</t>
  </si>
  <si>
    <t>Zebby Arnold AKACH</t>
  </si>
  <si>
    <t>E022-01-1330/2021</t>
  </si>
  <si>
    <t>Fidel Castro OMONDI</t>
  </si>
  <si>
    <t>E022-01-1331/2021</t>
  </si>
  <si>
    <t>David Omondi ACHELLO</t>
  </si>
  <si>
    <t>E022-01-1336/2021</t>
  </si>
  <si>
    <t>Anderson Muteithia MUTUMA</t>
  </si>
  <si>
    <t>E022-01-1337/2021</t>
  </si>
  <si>
    <t>Evans Wajohi MAINA</t>
  </si>
  <si>
    <t xml:space="preserve">IGS 2202 </t>
  </si>
  <si>
    <t>E022-01-1338/2021</t>
  </si>
  <si>
    <t>Collins Wambugu KIMOTHO</t>
  </si>
  <si>
    <t>E022-01-1404/2021</t>
  </si>
  <si>
    <t>Shawn Kipkemoi KIPLAGAT</t>
  </si>
  <si>
    <t>E022-01-1414/2021</t>
  </si>
  <si>
    <t>Nicole NYAKOA</t>
  </si>
  <si>
    <t>E022-01-1451/2021</t>
  </si>
  <si>
    <t>Emmanuel Mwanza ITHAU</t>
  </si>
  <si>
    <t>Calculus III</t>
  </si>
  <si>
    <t>Analog Electronics</t>
  </si>
  <si>
    <t>Computer Aided Design</t>
  </si>
  <si>
    <t>Engineering Drawing and Design II</t>
  </si>
  <si>
    <t>EEE 3101</t>
  </si>
  <si>
    <t>Workshop Practice and Process II</t>
  </si>
  <si>
    <t>E022-01-2455/2021</t>
  </si>
  <si>
    <t>Mergery Wanjiru MUKOMA</t>
  </si>
  <si>
    <t>Kamunyaki Maxwell Mutethia</t>
  </si>
  <si>
    <t>CARRY FORWARD</t>
  </si>
  <si>
    <t>James Muinde MUIEI</t>
  </si>
  <si>
    <t>Hacket Kipkorir NGETICH</t>
  </si>
  <si>
    <t>Circuit and Network Theory 1</t>
  </si>
  <si>
    <t>Thermodynamics</t>
  </si>
  <si>
    <t>S.NO.:</t>
  </si>
  <si>
    <t>Fluid Mechanics</t>
  </si>
  <si>
    <t>Ordinary Differential Equations</t>
  </si>
  <si>
    <t>Philosophy and Critical Thinking</t>
  </si>
  <si>
    <t>Communication Skills: Understanding Africa's Mathematics and Film</t>
  </si>
  <si>
    <t>Engineering Mechanics</t>
  </si>
  <si>
    <t>Engineering Materials</t>
  </si>
  <si>
    <t>A.CF</t>
  </si>
  <si>
    <t>A.S</t>
  </si>
  <si>
    <t>A.PENDING</t>
  </si>
  <si>
    <t xml:space="preserve">CONSOLIDATED MARK SHEET FOR 2022/2023 A.Y. - YEAR 2 CF </t>
  </si>
  <si>
    <t>EMT 2103</t>
  </si>
  <si>
    <t>AS</t>
  </si>
  <si>
    <t>S.A.CF</t>
  </si>
  <si>
    <t>E022-01-2069/2018</t>
  </si>
  <si>
    <t>No. of SUPP</t>
  </si>
  <si>
    <t>Retake</t>
  </si>
  <si>
    <t>REPEAT YEAR</t>
  </si>
  <si>
    <t>Chairperson of Department</t>
  </si>
  <si>
    <t>Planar Mechanisms</t>
  </si>
  <si>
    <t>Dean of School</t>
  </si>
  <si>
    <t>Chairperson, DeKUT Senate</t>
  </si>
  <si>
    <t>CONSOLIDATED MARK SHEET FOR 2022/2023- YEAR 2 CF/ER</t>
  </si>
  <si>
    <t>S. No.</t>
  </si>
  <si>
    <t>Reg. No.</t>
  </si>
  <si>
    <t>EEE 2202</t>
  </si>
  <si>
    <t>SMA 2270</t>
  </si>
  <si>
    <t>SMA 2271</t>
  </si>
  <si>
    <t>SMA 2175</t>
  </si>
  <si>
    <t>SMA 2371</t>
  </si>
  <si>
    <t>RECOMMENDATION</t>
  </si>
  <si>
    <t>E022-01-1046/2018</t>
  </si>
  <si>
    <t xml:space="preserve">Duncan Mwaniki OLOLCHOKI </t>
  </si>
  <si>
    <t>B.S</t>
  </si>
  <si>
    <t>SPECIAL 1 UNITS, SUPP 1 UNIT</t>
  </si>
  <si>
    <t>A.SP</t>
  </si>
  <si>
    <t>SUPP 1 UNIT(S)</t>
  </si>
  <si>
    <t>CF 1 UNIT</t>
  </si>
  <si>
    <t>CF, 1 UNIT</t>
  </si>
  <si>
    <t>S. Retake</t>
  </si>
  <si>
    <t>Repeat Unit</t>
  </si>
  <si>
    <t>Dint do the unit</t>
  </si>
  <si>
    <t>DISCONTINUED ENG. 22 (B)</t>
  </si>
  <si>
    <t>REPEAT UNIT</t>
  </si>
  <si>
    <t>DISCONTINUE</t>
  </si>
  <si>
    <t>EEE 2202 - ANALOGUE ELECTRONICS I (1)</t>
  </si>
  <si>
    <t>EMT 2202 - ENGINEERING MATERIALS (1)</t>
  </si>
  <si>
    <t>EMT 2102 - COMPUTER AIDED DESIGN (1)</t>
  </si>
  <si>
    <t>EMT 2203 - CIRCUIT AND NETWORK THEORY I (1)</t>
  </si>
  <si>
    <t>EMT 2103 - PLANAR MECHANISM  (1)</t>
  </si>
  <si>
    <t>SMA 2371 - PARTIAL DIFFERENTIAL EQUATIONS (1)</t>
  </si>
  <si>
    <t>EMT 2101 - WORKSHOP PROCESSES &amp; PRACTICE II</t>
  </si>
  <si>
    <t>SMA 2175 - COMPUTER PROGRAMMING I (1)</t>
  </si>
  <si>
    <t>SMA 2270 - CALCULUS III (1)</t>
  </si>
  <si>
    <t>SMA 2271 - ORDINARY DIFFERENTIAL EQUATIONS (1)</t>
  </si>
  <si>
    <t>EMT 2205 - FLUID MECHANICS (1)</t>
  </si>
  <si>
    <t>EMT 2204 - THERMODYNAMICS (1)</t>
  </si>
  <si>
    <t>EMT 2201 - ENGINEERING MECHANICS (1)</t>
  </si>
  <si>
    <t>DEGREE: BACHELOR OF SCIENCE IN MECHATRONICS  ENGINEERING</t>
  </si>
  <si>
    <t>EMT1203</t>
  </si>
  <si>
    <t>ENGINEERING DRAWING II</t>
  </si>
  <si>
    <t>CALCULUS (III)</t>
  </si>
  <si>
    <t>E022-01-1262/2022</t>
  </si>
  <si>
    <t>Abigail Mwihaki NJOROGE</t>
  </si>
  <si>
    <t>rodney maina GATHARA</t>
  </si>
  <si>
    <t>Collins Mukua</t>
  </si>
  <si>
    <t>Victor Baraka</t>
  </si>
  <si>
    <t>HACKET KIPKORIR NGETICH</t>
  </si>
  <si>
    <t>SPECIAL</t>
  </si>
  <si>
    <t>WAMALWA BRIAN KASILI</t>
  </si>
  <si>
    <t>E022-01-1393/2021</t>
  </si>
  <si>
    <t>Kevin Teka MAGHANGA</t>
  </si>
  <si>
    <t>Maina Elizabetg Mugure</t>
  </si>
  <si>
    <t>Evanis Kipkoech</t>
  </si>
  <si>
    <t>E022-01-1086/2020</t>
  </si>
  <si>
    <t>Rony Oronje ONYANGO</t>
  </si>
  <si>
    <t>CARRY FORWARD; 1  UNIT</t>
  </si>
  <si>
    <t>CARRY FORWARD, 1 Units</t>
  </si>
  <si>
    <t>INC</t>
  </si>
  <si>
    <t>EMT1203 (NO lab and Exam )</t>
  </si>
  <si>
    <t>NO CAT AND ASGMT MARKS</t>
  </si>
  <si>
    <t>11C</t>
  </si>
  <si>
    <t>29C</t>
  </si>
  <si>
    <t>EMT 2101 (NO LAB &amp; EXAM), EMT 2104(NO CAT ASGM EXAM),EMT 2201(NO LAB, EXAM)</t>
  </si>
  <si>
    <t>Did not attempt EMT2102</t>
  </si>
  <si>
    <t>9C</t>
  </si>
  <si>
    <t>37C</t>
  </si>
  <si>
    <t>15C</t>
  </si>
  <si>
    <t>EMT1203(NO LABS)</t>
  </si>
  <si>
    <t>Confiem if they took academic leave</t>
  </si>
  <si>
    <t>This one just put 23 as final marks juu alifanya cats ut dint do assignments.</t>
  </si>
  <si>
    <t>Confirm if the lecs forgot the marks for cats and assignments</t>
  </si>
  <si>
    <t>need to be followed up</t>
  </si>
  <si>
    <t>check if still on course or took a leave</t>
  </si>
  <si>
    <t>Should attempt during the supp period</t>
  </si>
  <si>
    <t>41C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</si>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</sst>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0_);\-#,##0.00"/>
    <numFmt numFmtId="165" formatCode="m\/d\/yyyy"/>
    <numFmt numFmtId="166" formatCode="0.0"/>
    <numFmt numFmtId="167" formatCode="#,##0_);\-#,##0"/>
    <numFmt numFmtId="168" formatCode="_(* #,##0_);_(* \(#,##0\);_(* &quot;-&quot;??_);_(@_)"/>
    <numFmt numFmtId="169" formatCode="#,##0.0_);\-#,##0.0"/>
  </numFmts>
  <fonts count="158">
    <font>
      <sz val="10"/>
      <color indexed="8"/>
      <name val="MS Sans Serif"/>
    </font>
    <font>
      <b/>
      <sz val="14.05"/>
      <color indexed="8"/>
      <name val="Verdana"/>
      <family val="2"/>
    </font>
    <font>
      <b/>
      <sz val="12"/>
      <color indexed="16"/>
      <name val="Verdana"/>
      <family val="2"/>
    </font>
    <font>
      <sz val="6"/>
      <color indexed="8"/>
      <name val="Verdana"/>
      <family val="2"/>
    </font>
    <font>
      <b/>
      <sz val="10"/>
      <color indexed="8"/>
      <name val="MS Sans Serif"/>
      <family val="2"/>
    </font>
    <font>
      <sz val="8"/>
      <color indexed="8"/>
      <name val="Verdana"/>
      <family val="2"/>
    </font>
    <font>
      <b/>
      <sz val="8"/>
      <color indexed="8"/>
      <name val="MS Sans Serif"/>
      <family val="2"/>
    </font>
    <font>
      <sz val="8.0500000000000007"/>
      <name val="Verdana"/>
      <family val="2"/>
    </font>
    <font>
      <sz val="8"/>
      <name val="Verdana"/>
      <family val="2"/>
    </font>
    <font>
      <sz val="10"/>
      <name val="MS Sans Serif"/>
    </font>
    <font>
      <sz val="7"/>
      <name val="Verdana"/>
      <family val="2"/>
    </font>
    <font>
      <b/>
      <sz val="14.05"/>
      <color indexed="8"/>
      <name val="Verdana"/>
      <family val="2"/>
    </font>
    <font>
      <sz val="10"/>
      <color indexed="8"/>
      <name val="MS Sans Serif"/>
    </font>
    <font>
      <b/>
      <sz val="11.05"/>
      <color indexed="8"/>
      <name val="Verdana"/>
      <family val="2"/>
    </font>
    <font>
      <b/>
      <sz val="12"/>
      <color indexed="16"/>
      <name val="Verdana"/>
      <family val="2"/>
    </font>
    <font>
      <b/>
      <sz val="10"/>
      <color indexed="8"/>
      <name val="MS Sans Serif"/>
      <family val="2"/>
    </font>
    <font>
      <b/>
      <sz val="8.0500000000000007"/>
      <color indexed="8"/>
      <name val="Verdana"/>
      <family val="2"/>
    </font>
    <font>
      <b/>
      <sz val="8"/>
      <color indexed="8"/>
      <name val="Verdana"/>
      <family val="2"/>
    </font>
    <font>
      <sz val="8.0500000000000007"/>
      <color indexed="8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sz val="6"/>
      <color indexed="8"/>
      <name val="Verdana"/>
      <family val="2"/>
    </font>
    <font>
      <sz val="9"/>
      <color indexed="8"/>
      <name val="MS Sans Serif"/>
    </font>
    <font>
      <sz val="8"/>
      <color indexed="8"/>
      <name val="MS Sans Serif"/>
    </font>
    <font>
      <sz val="8"/>
      <color theme="1"/>
      <name val="Verdana"/>
      <family val="2"/>
    </font>
    <font>
      <sz val="10"/>
      <color indexed="8"/>
      <name val="Calibri"/>
      <family val="2"/>
      <scheme val="minor"/>
    </font>
    <font>
      <sz val="10"/>
      <color indexed="8"/>
      <name val="MS Sans Serif"/>
      <family val="2"/>
    </font>
    <font>
      <b/>
      <sz val="8"/>
      <color indexed="8"/>
      <name val="Calibri"/>
      <family val="2"/>
      <scheme val="minor"/>
    </font>
    <font>
      <sz val="9"/>
      <color indexed="8"/>
      <name val="Verdana"/>
      <family val="2"/>
    </font>
    <font>
      <sz val="10"/>
      <color indexed="8"/>
      <name val="Verdana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24"/>
      <color theme="1"/>
      <name val="Times New Roman"/>
      <family val="1"/>
    </font>
    <font>
      <sz val="11"/>
      <color theme="1"/>
      <name val="Times New Roman"/>
      <family val="1"/>
    </font>
    <font>
      <b/>
      <u/>
      <sz val="18"/>
      <color rgb="FFFF0000"/>
      <name val="Times New Roman"/>
      <family val="1"/>
    </font>
    <font>
      <sz val="12"/>
      <color theme="1"/>
      <name val="Arial"/>
      <family val="2"/>
    </font>
    <font>
      <b/>
      <u/>
      <sz val="18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b/>
      <sz val="14"/>
      <color theme="1"/>
      <name val="Arial"/>
      <family val="2"/>
    </font>
    <font>
      <b/>
      <sz val="11"/>
      <color rgb="FF993300"/>
      <name val="Arial"/>
      <family val="2"/>
    </font>
    <font>
      <sz val="10"/>
      <color theme="1"/>
      <name val="Times New Roman"/>
      <family val="1"/>
    </font>
    <font>
      <b/>
      <sz val="16"/>
      <color rgb="FFFF0000"/>
      <name val="Arial"/>
      <family val="2"/>
    </font>
    <font>
      <b/>
      <sz val="16"/>
      <color rgb="FF000000"/>
      <name val="Arial"/>
      <family val="2"/>
    </font>
    <font>
      <sz val="8"/>
      <color theme="1"/>
      <name val="Arial"/>
      <family val="2"/>
    </font>
    <font>
      <sz val="8"/>
      <color rgb="FF000080"/>
      <name val="Arial"/>
      <family val="2"/>
    </font>
    <font>
      <sz val="14"/>
      <color rgb="FF000000"/>
      <name val="Verdana"/>
      <family val="2"/>
    </font>
    <font>
      <sz val="20"/>
      <color rgb="FF000000"/>
      <name val="Calibri"/>
      <family val="2"/>
    </font>
    <font>
      <sz val="20"/>
      <color theme="1"/>
      <name val="Calibri"/>
      <family val="2"/>
    </font>
    <font>
      <b/>
      <sz val="20"/>
      <color rgb="FFFF0000"/>
      <name val="Calibri"/>
      <family val="2"/>
    </font>
    <font>
      <b/>
      <sz val="20"/>
      <color rgb="FF993300"/>
      <name val="Calibri"/>
      <family val="2"/>
    </font>
    <font>
      <b/>
      <sz val="20"/>
      <color rgb="FF000000"/>
      <name val="Calibri"/>
      <family val="2"/>
    </font>
    <font>
      <sz val="20"/>
      <color theme="1"/>
      <name val="Arial"/>
      <family val="2"/>
    </font>
    <font>
      <sz val="12"/>
      <color rgb="FF000080"/>
      <name val="Arial"/>
      <family val="2"/>
    </font>
    <font>
      <sz val="14"/>
      <color theme="1"/>
      <name val="Verdana"/>
      <family val="2"/>
    </font>
    <font>
      <sz val="12"/>
      <color theme="1"/>
      <name val="Calibri"/>
      <family val="2"/>
    </font>
    <font>
      <sz val="12"/>
      <color theme="1"/>
      <name val="Verdana"/>
      <family val="2"/>
    </font>
    <font>
      <b/>
      <sz val="22"/>
      <color theme="1"/>
      <name val="Calibri"/>
      <family val="2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4"/>
      <color theme="1"/>
      <name val="Calibri"/>
      <family val="2"/>
    </font>
    <font>
      <b/>
      <u/>
      <sz val="16"/>
      <color theme="1"/>
      <name val="Times New Roman"/>
      <family val="1"/>
    </font>
    <font>
      <b/>
      <sz val="16"/>
      <color theme="1"/>
      <name val="Arial"/>
      <family val="2"/>
    </font>
    <font>
      <sz val="16"/>
      <name val="Calibri"/>
      <family val="2"/>
    </font>
    <font>
      <sz val="16"/>
      <color rgb="FF000000"/>
      <name val="Verdana"/>
      <family val="2"/>
    </font>
    <font>
      <sz val="16"/>
      <color theme="1"/>
      <name val="Verdana"/>
      <family val="2"/>
    </font>
    <font>
      <sz val="16"/>
      <color theme="1"/>
      <name val="Calibri"/>
      <family val="2"/>
      <scheme val="minor"/>
    </font>
    <font>
      <b/>
      <u/>
      <sz val="24"/>
      <name val="Times New Roman"/>
      <family val="1"/>
      <charset val="134"/>
    </font>
    <font>
      <sz val="11"/>
      <name val="Times New Roman"/>
      <family val="1"/>
      <charset val="134"/>
    </font>
    <font>
      <sz val="11"/>
      <name val="Arial"/>
      <family val="2"/>
      <charset val="134"/>
    </font>
    <font>
      <b/>
      <u/>
      <sz val="18"/>
      <color rgb="FFFF0000"/>
      <name val="Times New Roman"/>
      <family val="1"/>
      <charset val="134"/>
    </font>
    <font>
      <sz val="12"/>
      <name val="Arial"/>
      <family val="2"/>
      <charset val="134"/>
    </font>
    <font>
      <b/>
      <u/>
      <sz val="18"/>
      <name val="Times New Roman"/>
      <family val="1"/>
      <charset val="134"/>
    </font>
    <font>
      <sz val="12"/>
      <name val="Times New Roman"/>
      <family val="1"/>
      <charset val="134"/>
    </font>
    <font>
      <b/>
      <u/>
      <sz val="12"/>
      <name val="Times New Roman"/>
      <family val="1"/>
      <charset val="134"/>
    </font>
    <font>
      <b/>
      <sz val="18"/>
      <name val="Times New Roman"/>
      <family val="1"/>
      <charset val="134"/>
    </font>
    <font>
      <b/>
      <sz val="12"/>
      <name val="Arial"/>
      <family val="2"/>
      <charset val="134"/>
    </font>
    <font>
      <b/>
      <sz val="11"/>
      <name val="Arial"/>
      <family val="2"/>
      <charset val="134"/>
    </font>
    <font>
      <b/>
      <sz val="14"/>
      <name val="Arial"/>
      <family val="2"/>
      <charset val="134"/>
    </font>
    <font>
      <b/>
      <sz val="11"/>
      <color indexed="60"/>
      <name val="Arial"/>
      <family val="2"/>
      <charset val="134"/>
    </font>
    <font>
      <sz val="10"/>
      <name val="Times New Roman"/>
      <family val="1"/>
      <charset val="134"/>
    </font>
    <font>
      <sz val="10"/>
      <name val="Arial"/>
      <family val="2"/>
      <charset val="134"/>
    </font>
    <font>
      <b/>
      <sz val="16"/>
      <color indexed="10"/>
      <name val="Arial"/>
      <family val="2"/>
      <charset val="134"/>
    </font>
    <font>
      <b/>
      <sz val="16"/>
      <color indexed="8"/>
      <name val="Arial"/>
      <family val="2"/>
      <charset val="134"/>
    </font>
    <font>
      <sz val="8"/>
      <name val="Arial"/>
      <family val="2"/>
      <charset val="134"/>
    </font>
    <font>
      <sz val="8"/>
      <color indexed="18"/>
      <name val="Arial"/>
      <family val="2"/>
      <charset val="134"/>
    </font>
    <font>
      <sz val="14"/>
      <color indexed="8"/>
      <name val="Verdana"/>
      <family val="2"/>
      <charset val="134"/>
    </font>
    <font>
      <sz val="14"/>
      <color indexed="8"/>
      <name val="Verdana"/>
      <family val="2"/>
    </font>
    <font>
      <sz val="20"/>
      <color indexed="8"/>
      <name val="Calibri"/>
      <family val="2"/>
      <charset val="134"/>
    </font>
    <font>
      <b/>
      <sz val="20"/>
      <color indexed="10"/>
      <name val="Calibri"/>
      <family val="2"/>
    </font>
    <font>
      <b/>
      <sz val="20"/>
      <color indexed="60"/>
      <name val="Calibri"/>
      <family val="2"/>
    </font>
    <font>
      <b/>
      <sz val="20"/>
      <color indexed="8"/>
      <name val="Calibri"/>
      <family val="2"/>
    </font>
    <font>
      <sz val="20"/>
      <name val="Arial"/>
      <family val="2"/>
      <charset val="134"/>
    </font>
    <font>
      <sz val="12"/>
      <color indexed="18"/>
      <name val="Arial"/>
      <family val="2"/>
      <charset val="134"/>
    </font>
    <font>
      <sz val="14"/>
      <name val="Verdana"/>
      <family val="2"/>
    </font>
    <font>
      <b/>
      <sz val="24"/>
      <color indexed="8"/>
      <name val="Verdana"/>
      <family val="2"/>
    </font>
    <font>
      <sz val="12"/>
      <name val="Calibri"/>
      <family val="2"/>
      <charset val="134"/>
    </font>
    <font>
      <sz val="12"/>
      <name val="Verdana"/>
      <family val="2"/>
      <charset val="134"/>
    </font>
    <font>
      <b/>
      <sz val="22"/>
      <name val="Calibri"/>
      <family val="2"/>
      <charset val="134"/>
    </font>
    <font>
      <b/>
      <sz val="12"/>
      <name val="Calibri"/>
      <family val="2"/>
      <charset val="134"/>
    </font>
    <font>
      <b/>
      <sz val="12"/>
      <name val="Times New Roman"/>
      <family val="1"/>
      <charset val="134"/>
    </font>
    <font>
      <b/>
      <sz val="11"/>
      <color indexed="52"/>
      <name val="Calibri"/>
      <family val="2"/>
      <charset val="134"/>
    </font>
    <font>
      <b/>
      <sz val="11"/>
      <name val="Times New Roman"/>
      <family val="1"/>
      <charset val="134"/>
    </font>
    <font>
      <sz val="20"/>
      <name val="Times New Roman"/>
      <family val="1"/>
      <charset val="134"/>
    </font>
    <font>
      <sz val="16"/>
      <name val="Times New Roman"/>
      <family val="1"/>
      <charset val="134"/>
    </font>
    <font>
      <sz val="16"/>
      <name val="Calibri"/>
      <family val="2"/>
      <charset val="134"/>
    </font>
    <font>
      <b/>
      <sz val="14"/>
      <name val="Verdana"/>
      <family val="2"/>
    </font>
    <font>
      <sz val="9"/>
      <color rgb="FF000000"/>
      <name val="Verdana"/>
      <family val="2"/>
    </font>
    <font>
      <sz val="16"/>
      <color indexed="8"/>
      <name val="MS Sans Serif"/>
    </font>
    <font>
      <b/>
      <u/>
      <sz val="16"/>
      <name val="Times New Roman"/>
      <family val="1"/>
      <charset val="134"/>
    </font>
    <font>
      <b/>
      <sz val="16"/>
      <name val="Arial"/>
      <family val="2"/>
      <charset val="134"/>
    </font>
    <font>
      <sz val="16"/>
      <color indexed="8"/>
      <name val="Verdana"/>
      <family val="2"/>
    </font>
    <font>
      <sz val="16"/>
      <name val="Verdana"/>
      <family val="2"/>
    </font>
    <font>
      <sz val="16"/>
      <name val="Verdana"/>
      <family val="2"/>
      <charset val="134"/>
    </font>
    <font>
      <sz val="16"/>
      <name val="Arial"/>
      <family val="2"/>
      <charset val="134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indexed="16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9"/>
      <color indexed="8"/>
      <name val="Arial"/>
      <family val="2"/>
    </font>
    <font>
      <b/>
      <sz val="9"/>
      <color theme="1"/>
      <name val="Arial"/>
      <family val="2"/>
    </font>
    <font>
      <b/>
      <sz val="10"/>
      <color indexed="8"/>
      <name val="MS Sans Serif"/>
    </font>
    <font>
      <sz val="10"/>
      <color theme="1"/>
      <name val="MS Sans Serif"/>
    </font>
    <font>
      <b/>
      <sz val="8"/>
      <color theme="1"/>
      <name val="Verdana"/>
      <family val="2"/>
    </font>
    <font>
      <b/>
      <sz val="10"/>
      <color indexed="8"/>
      <name val="Verdana"/>
      <family val="2"/>
    </font>
    <font>
      <b/>
      <sz val="8"/>
      <name val="Verdana"/>
      <family val="2"/>
    </font>
    <font>
      <sz val="6"/>
      <color indexed="8"/>
      <name val="MS Sans Serif"/>
    </font>
    <font>
      <sz val="9"/>
      <color indexed="8"/>
      <name val="MS Sans Serif"/>
      <family val="2"/>
    </font>
    <font>
      <sz val="9"/>
      <color theme="1"/>
      <name val="MS Sans Serif"/>
    </font>
    <font>
      <b/>
      <sz val="9"/>
      <color indexed="8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Arial"/>
      <family val="2"/>
    </font>
    <font>
      <sz val="7"/>
      <color indexed="8"/>
      <name val="MS Sans Serif"/>
    </font>
    <font>
      <b/>
      <sz val="8"/>
      <name val="Arial"/>
      <family val="2"/>
    </font>
    <font>
      <sz val="8"/>
      <color rgb="FF000000"/>
      <name val="Arial"/>
      <family val="2"/>
    </font>
    <font>
      <b/>
      <sz val="14"/>
      <color indexed="10"/>
      <name val="Arial"/>
      <family val="2"/>
      <charset val="134"/>
    </font>
    <font>
      <b/>
      <sz val="12"/>
      <color indexed="8"/>
      <name val="Arial"/>
      <family val="2"/>
      <charset val="134"/>
    </font>
    <font>
      <sz val="16"/>
      <color indexed="8"/>
      <name val="Verdana"/>
      <family val="2"/>
      <charset val="134"/>
    </font>
    <font>
      <sz val="20"/>
      <color indexed="10"/>
      <name val="Calibri"/>
      <family val="2"/>
      <charset val="134"/>
    </font>
    <font>
      <sz val="20"/>
      <color indexed="60"/>
      <name val="Calibri"/>
      <family val="2"/>
      <charset val="134"/>
    </font>
    <font>
      <sz val="16"/>
      <color indexed="8"/>
      <name val="Calibri"/>
      <family val="2"/>
      <charset val="134"/>
    </font>
    <font>
      <sz val="16"/>
      <color indexed="10"/>
      <name val="Calibri"/>
      <family val="2"/>
      <charset val="134"/>
    </font>
    <font>
      <sz val="10"/>
      <name val="Arial"/>
      <family val="2"/>
    </font>
    <font>
      <sz val="16"/>
      <name val="Arial"/>
      <family val="2"/>
    </font>
    <font>
      <b/>
      <sz val="16"/>
      <color indexed="8"/>
      <name val="Calibri"/>
      <family val="2"/>
    </font>
    <font>
      <sz val="10"/>
      <color rgb="FFFF0000"/>
      <name val="MS Sans Serif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99FF"/>
        <bgColor rgb="FFCC99FF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C00000"/>
      </patternFill>
    </fill>
    <fill>
      <patternFill patternType="solid">
        <fgColor rgb="FFFFFF00"/>
        <bgColor theme="0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CC99FF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002060"/>
      </patternFill>
    </fill>
    <fill>
      <patternFill patternType="solid">
        <fgColor indexed="9"/>
        <bgColor indexed="26"/>
      </patternFill>
    </fill>
    <fill>
      <patternFill patternType="solid">
        <fgColor indexed="11"/>
        <bgColor indexed="49"/>
      </patternFill>
    </fill>
    <fill>
      <patternFill patternType="solid">
        <fgColor indexed="46"/>
        <bgColor indexed="24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24"/>
      </patternFill>
    </fill>
    <fill>
      <patternFill patternType="solid">
        <fgColor rgb="FFFFFF00"/>
        <bgColor indexed="49"/>
      </patternFill>
    </fill>
    <fill>
      <patternFill patternType="solid">
        <fgColor rgb="FFFFFF00"/>
        <bgColor indexed="13"/>
      </patternFill>
    </fill>
    <fill>
      <patternFill patternType="solid">
        <fgColor theme="5" tint="0.39997558519241921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333333"/>
      </left>
      <right/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/>
      <right/>
      <top/>
      <bottom style="thin">
        <color rgb="FF333333"/>
      </bottom>
      <diagonal/>
    </border>
    <border>
      <left style="thin">
        <color rgb="FF333333"/>
      </left>
      <right style="thin">
        <color rgb="FF808080"/>
      </right>
      <top style="thin">
        <color rgb="FF808080"/>
      </top>
      <bottom style="thin">
        <color rgb="FF333333"/>
      </bottom>
      <diagonal/>
    </border>
    <border>
      <left style="thin">
        <color rgb="FF333333"/>
      </left>
      <right style="thin">
        <color rgb="FF808080"/>
      </right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/>
      <bottom style="thin">
        <color indexed="64"/>
      </bottom>
      <diagonal/>
    </border>
    <border>
      <left style="thin">
        <color rgb="FF333333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 style="thin">
        <color indexed="23"/>
      </right>
      <top style="thin">
        <color indexed="23"/>
      </top>
      <bottom style="thin">
        <color indexed="63"/>
      </bottom>
      <diagonal/>
    </border>
    <border>
      <left style="thin">
        <color indexed="63"/>
      </left>
      <right style="thin">
        <color indexed="23"/>
      </right>
      <top style="thin">
        <color indexed="63"/>
      </top>
      <bottom/>
      <diagonal/>
    </border>
    <border>
      <left/>
      <right style="thin">
        <color rgb="FF333333"/>
      </right>
      <top/>
      <bottom/>
      <diagonal/>
    </border>
    <border>
      <left style="thin">
        <color rgb="FF333333"/>
      </left>
      <right/>
      <top/>
      <bottom style="thin">
        <color rgb="FF333333"/>
      </bottom>
      <diagonal/>
    </border>
    <border>
      <left/>
      <right/>
      <top style="thin">
        <color rgb="FF333333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1" fillId="0" borderId="0"/>
    <xf numFmtId="0" fontId="90" fillId="0" borderId="0">
      <alignment vertical="center"/>
    </xf>
    <xf numFmtId="0" fontId="110" fillId="25" borderId="51" applyNumberFormat="0" applyAlignment="0" applyProtection="0">
      <alignment vertical="center"/>
    </xf>
    <xf numFmtId="0" fontId="154" fillId="0" borderId="0"/>
  </cellStyleXfs>
  <cellXfs count="787">
    <xf numFmtId="0" fontId="0" fillId="0" borderId="0" xfId="0"/>
    <xf numFmtId="1" fontId="5" fillId="2" borderId="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9" fillId="2" borderId="0" xfId="0" applyFont="1" applyFill="1"/>
    <xf numFmtId="0" fontId="10" fillId="2" borderId="7" xfId="0" applyFont="1" applyFill="1" applyBorder="1"/>
    <xf numFmtId="0" fontId="11" fillId="2" borderId="0" xfId="0" applyFont="1" applyFill="1" applyAlignment="1">
      <alignment vertical="center"/>
    </xf>
    <xf numFmtId="0" fontId="12" fillId="2" borderId="0" xfId="0" applyFont="1" applyFill="1"/>
    <xf numFmtId="0" fontId="13" fillId="2" borderId="0" xfId="0" applyFont="1" applyFill="1" applyAlignment="1">
      <alignment vertical="center"/>
    </xf>
    <xf numFmtId="0" fontId="16" fillId="2" borderId="3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3" xfId="0" applyFont="1" applyFill="1" applyBorder="1" applyAlignment="1">
      <alignment horizontal="center" vertical="center"/>
    </xf>
    <xf numFmtId="0" fontId="17" fillId="2" borderId="3" xfId="0" applyFont="1" applyFill="1" applyBorder="1"/>
    <xf numFmtId="0" fontId="17" fillId="2" borderId="3" xfId="0" applyFont="1" applyFill="1" applyBorder="1" applyAlignment="1">
      <alignment horizontal="center" vertical="center"/>
    </xf>
    <xf numFmtId="0" fontId="15" fillId="2" borderId="0" xfId="0" applyFont="1" applyFill="1"/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11" xfId="0" applyFont="1" applyFill="1" applyBorder="1"/>
    <xf numFmtId="0" fontId="20" fillId="2" borderId="7" xfId="0" applyFont="1" applyFill="1" applyBorder="1" applyAlignment="1">
      <alignment horizontal="center" vertical="center"/>
    </xf>
    <xf numFmtId="1" fontId="20" fillId="2" borderId="7" xfId="0" applyNumberFormat="1" applyFont="1" applyFill="1" applyBorder="1" applyAlignment="1">
      <alignment horizontal="center" vertical="center"/>
    </xf>
    <xf numFmtId="0" fontId="20" fillId="2" borderId="7" xfId="0" applyFont="1" applyFill="1" applyBorder="1"/>
    <xf numFmtId="3" fontId="20" fillId="2" borderId="7" xfId="0" applyNumberFormat="1" applyFont="1" applyFill="1" applyBorder="1" applyAlignment="1">
      <alignment horizontal="center" vertical="center"/>
    </xf>
    <xf numFmtId="3" fontId="18" fillId="2" borderId="2" xfId="0" applyNumberFormat="1" applyFont="1" applyFill="1" applyBorder="1" applyAlignment="1">
      <alignment horizontal="right" vertical="center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/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/>
    <xf numFmtId="0" fontId="17" fillId="2" borderId="0" xfId="0" applyFont="1" applyFill="1" applyAlignment="1">
      <alignment horizontal="left" vertical="center"/>
    </xf>
    <xf numFmtId="0" fontId="23" fillId="2" borderId="0" xfId="0" applyFont="1" applyFill="1"/>
    <xf numFmtId="0" fontId="20" fillId="2" borderId="7" xfId="0" applyFont="1" applyFill="1" applyBorder="1" applyAlignment="1">
      <alignment horizontal="center"/>
    </xf>
    <xf numFmtId="0" fontId="25" fillId="2" borderId="0" xfId="0" applyFont="1" applyFill="1"/>
    <xf numFmtId="0" fontId="18" fillId="2" borderId="0" xfId="0" applyFont="1" applyFill="1" applyAlignment="1">
      <alignment horizontal="center" vertical="center"/>
    </xf>
    <xf numFmtId="0" fontId="26" fillId="2" borderId="0" xfId="0" applyFont="1" applyFill="1"/>
    <xf numFmtId="0" fontId="26" fillId="2" borderId="0" xfId="0" applyFont="1" applyFill="1" applyAlignment="1">
      <alignment horizontal="center"/>
    </xf>
    <xf numFmtId="3" fontId="20" fillId="2" borderId="0" xfId="0" applyNumberFormat="1" applyFont="1" applyFill="1" applyAlignment="1">
      <alignment horizontal="center" vertical="center"/>
    </xf>
    <xf numFmtId="167" fontId="20" fillId="2" borderId="0" xfId="0" applyNumberFormat="1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168" fontId="20" fillId="2" borderId="7" xfId="1" applyNumberFormat="1" applyFont="1" applyFill="1" applyBorder="1" applyAlignment="1">
      <alignment horizontal="center" vertical="center"/>
    </xf>
    <xf numFmtId="166" fontId="21" fillId="2" borderId="0" xfId="0" applyNumberFormat="1" applyFont="1" applyFill="1" applyAlignment="1">
      <alignment horizontal="center" vertical="center"/>
    </xf>
    <xf numFmtId="168" fontId="16" fillId="2" borderId="0" xfId="1" applyNumberFormat="1" applyFont="1" applyFill="1" applyBorder="1" applyAlignment="1">
      <alignment horizontal="center" vertical="center"/>
    </xf>
    <xf numFmtId="164" fontId="21" fillId="2" borderId="0" xfId="0" applyNumberFormat="1" applyFont="1" applyFill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/>
    </xf>
    <xf numFmtId="3" fontId="17" fillId="2" borderId="7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2" fillId="3" borderId="0" xfId="0" applyFont="1" applyFill="1"/>
    <xf numFmtId="3" fontId="5" fillId="2" borderId="7" xfId="0" applyNumberFormat="1" applyFont="1" applyFill="1" applyBorder="1" applyAlignment="1">
      <alignment horizontal="center" vertical="center"/>
    </xf>
    <xf numFmtId="3" fontId="18" fillId="2" borderId="4" xfId="0" applyNumberFormat="1" applyFont="1" applyFill="1" applyBorder="1" applyAlignment="1">
      <alignment horizontal="right" vertical="center"/>
    </xf>
    <xf numFmtId="0" fontId="19" fillId="2" borderId="7" xfId="0" applyFont="1" applyFill="1" applyBorder="1"/>
    <xf numFmtId="0" fontId="20" fillId="2" borderId="8" xfId="0" applyFont="1" applyFill="1" applyBorder="1" applyAlignment="1">
      <alignment horizontal="center" vertical="center"/>
    </xf>
    <xf numFmtId="1" fontId="20" fillId="2" borderId="8" xfId="0" applyNumberFormat="1" applyFont="1" applyFill="1" applyBorder="1" applyAlignment="1">
      <alignment horizontal="center" vertical="center"/>
    </xf>
    <xf numFmtId="0" fontId="20" fillId="2" borderId="8" xfId="0" applyFont="1" applyFill="1" applyBorder="1"/>
    <xf numFmtId="0" fontId="17" fillId="2" borderId="6" xfId="0" applyFont="1" applyFill="1" applyBorder="1" applyAlignment="1">
      <alignment horizontal="center" vertical="center"/>
    </xf>
    <xf numFmtId="0" fontId="17" fillId="2" borderId="6" xfId="0" applyFont="1" applyFill="1" applyBorder="1"/>
    <xf numFmtId="1" fontId="20" fillId="3" borderId="8" xfId="0" applyNumberFormat="1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left" vertical="center"/>
    </xf>
    <xf numFmtId="0" fontId="20" fillId="2" borderId="12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17" fillId="2" borderId="12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center"/>
    </xf>
    <xf numFmtId="0" fontId="19" fillId="2" borderId="16" xfId="0" applyFont="1" applyFill="1" applyBorder="1"/>
    <xf numFmtId="0" fontId="19" fillId="2" borderId="13" xfId="0" applyFont="1" applyFill="1" applyBorder="1"/>
    <xf numFmtId="0" fontId="20" fillId="2" borderId="8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15" fillId="2" borderId="17" xfId="0" applyFont="1" applyFill="1" applyBorder="1" applyAlignment="1">
      <alignment horizontal="center"/>
    </xf>
    <xf numFmtId="0" fontId="17" fillId="2" borderId="17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165" fontId="21" fillId="2" borderId="0" xfId="0" applyNumberFormat="1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3" fontId="7" fillId="2" borderId="4" xfId="0" applyNumberFormat="1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0" fontId="8" fillId="2" borderId="8" xfId="0" applyFont="1" applyFill="1" applyBorder="1"/>
    <xf numFmtId="0" fontId="27" fillId="2" borderId="6" xfId="0" applyFont="1" applyFill="1" applyBorder="1" applyAlignment="1">
      <alignment horizontal="center" vertical="center" wrapText="1"/>
    </xf>
    <xf numFmtId="0" fontId="17" fillId="2" borderId="10" xfId="0" applyFont="1" applyFill="1" applyBorder="1"/>
    <xf numFmtId="0" fontId="17" fillId="2" borderId="1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5" xfId="0" applyFont="1" applyFill="1" applyBorder="1"/>
    <xf numFmtId="0" fontId="12" fillId="2" borderId="7" xfId="0" applyFont="1" applyFill="1" applyBorder="1"/>
    <xf numFmtId="0" fontId="9" fillId="2" borderId="7" xfId="0" applyFont="1" applyFill="1" applyBorder="1"/>
    <xf numFmtId="0" fontId="0" fillId="2" borderId="7" xfId="0" applyFill="1" applyBorder="1"/>
    <xf numFmtId="0" fontId="12" fillId="2" borderId="8" xfId="0" applyFont="1" applyFill="1" applyBorder="1"/>
    <xf numFmtId="0" fontId="3" fillId="2" borderId="0" xfId="0" applyFont="1" applyFill="1" applyAlignment="1">
      <alignment horizontal="left" vertical="center"/>
    </xf>
    <xf numFmtId="2" fontId="5" fillId="2" borderId="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0" applyFont="1"/>
    <xf numFmtId="0" fontId="14" fillId="0" borderId="0" xfId="0" applyFont="1" applyAlignment="1">
      <alignment vertical="center"/>
    </xf>
    <xf numFmtId="0" fontId="4" fillId="2" borderId="1" xfId="0" applyFont="1" applyFill="1" applyBorder="1"/>
    <xf numFmtId="0" fontId="28" fillId="2" borderId="0" xfId="0" applyFont="1" applyFill="1" applyAlignment="1">
      <alignment vertical="center"/>
    </xf>
    <xf numFmtId="0" fontId="29" fillId="2" borderId="8" xfId="0" applyFont="1" applyFill="1" applyBorder="1" applyAlignment="1">
      <alignment vertical="center"/>
    </xf>
    <xf numFmtId="0" fontId="29" fillId="2" borderId="14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12" xfId="0" applyFont="1" applyFill="1" applyBorder="1" applyAlignment="1">
      <alignment vertical="center"/>
    </xf>
    <xf numFmtId="0" fontId="30" fillId="2" borderId="7" xfId="0" applyFont="1" applyFill="1" applyBorder="1" applyAlignment="1">
      <alignment vertical="center"/>
    </xf>
    <xf numFmtId="0" fontId="30" fillId="2" borderId="12" xfId="0" applyFont="1" applyFill="1" applyBorder="1" applyAlignment="1">
      <alignment vertical="center"/>
    </xf>
    <xf numFmtId="0" fontId="30" fillId="2" borderId="12" xfId="0" applyFont="1" applyFill="1" applyBorder="1"/>
    <xf numFmtId="0" fontId="30" fillId="2" borderId="8" xfId="0" applyFont="1" applyFill="1" applyBorder="1" applyAlignment="1">
      <alignment vertical="center"/>
    </xf>
    <xf numFmtId="0" fontId="30" fillId="2" borderId="14" xfId="0" applyFont="1" applyFill="1" applyBorder="1" applyAlignment="1">
      <alignment vertical="center"/>
    </xf>
    <xf numFmtId="0" fontId="30" fillId="2" borderId="15" xfId="0" applyFont="1" applyFill="1" applyBorder="1" applyAlignment="1">
      <alignment vertical="center"/>
    </xf>
    <xf numFmtId="0" fontId="32" fillId="0" borderId="0" xfId="0" applyFont="1"/>
    <xf numFmtId="0" fontId="68" fillId="0" borderId="0" xfId="0" applyFont="1"/>
    <xf numFmtId="166" fontId="32" fillId="0" borderId="0" xfId="0" applyNumberFormat="1" applyFont="1"/>
    <xf numFmtId="1" fontId="32" fillId="0" borderId="0" xfId="0" applyNumberFormat="1" applyFont="1"/>
    <xf numFmtId="0" fontId="34" fillId="0" borderId="0" xfId="0" applyFont="1"/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center"/>
    </xf>
    <xf numFmtId="0" fontId="7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37" fillId="0" borderId="0" xfId="0" applyFont="1"/>
    <xf numFmtId="166" fontId="39" fillId="0" borderId="0" xfId="0" applyNumberFormat="1" applyFont="1" applyAlignment="1">
      <alignment horizontal="center"/>
    </xf>
    <xf numFmtId="1" fontId="39" fillId="0" borderId="0" xfId="0" applyNumberFormat="1" applyFont="1" applyAlignment="1">
      <alignment horizontal="center"/>
    </xf>
    <xf numFmtId="0" fontId="3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2" fillId="4" borderId="26" xfId="0" applyFont="1" applyFill="1" applyBorder="1" applyAlignment="1">
      <alignment horizontal="center" vertical="center" textRotation="90" wrapText="1"/>
    </xf>
    <xf numFmtId="0" fontId="42" fillId="4" borderId="26" xfId="0" applyFont="1" applyFill="1" applyBorder="1" applyAlignment="1">
      <alignment horizontal="center" vertical="center"/>
    </xf>
    <xf numFmtId="0" fontId="44" fillId="4" borderId="26" xfId="0" applyFont="1" applyFill="1" applyBorder="1" applyAlignment="1">
      <alignment horizontal="center" vertical="center" textRotation="90" wrapText="1"/>
    </xf>
    <xf numFmtId="0" fontId="44" fillId="4" borderId="26" xfId="0" applyFont="1" applyFill="1" applyBorder="1" applyAlignment="1">
      <alignment horizontal="center" vertical="center"/>
    </xf>
    <xf numFmtId="0" fontId="44" fillId="4" borderId="26" xfId="0" applyFont="1" applyFill="1" applyBorder="1" applyAlignment="1">
      <alignment horizontal="center" vertical="center" wrapText="1"/>
    </xf>
    <xf numFmtId="1" fontId="47" fillId="6" borderId="26" xfId="0" applyNumberFormat="1" applyFont="1" applyFill="1" applyBorder="1" applyAlignment="1">
      <alignment horizontal="center" vertical="center" wrapText="1"/>
    </xf>
    <xf numFmtId="0" fontId="47" fillId="6" borderId="26" xfId="0" applyFont="1" applyFill="1" applyBorder="1" applyAlignment="1">
      <alignment horizontal="center" vertical="center" wrapText="1"/>
    </xf>
    <xf numFmtId="0" fontId="41" fillId="4" borderId="26" xfId="0" applyFont="1" applyFill="1" applyBorder="1" applyAlignment="1">
      <alignment horizontal="center" vertical="center" wrapText="1"/>
    </xf>
    <xf numFmtId="0" fontId="48" fillId="7" borderId="26" xfId="0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3" fontId="51" fillId="0" borderId="27" xfId="0" applyNumberFormat="1" applyFont="1" applyBorder="1" applyAlignment="1">
      <alignment horizontal="left" vertical="center"/>
    </xf>
    <xf numFmtId="0" fontId="73" fillId="12" borderId="28" xfId="0" applyFont="1" applyFill="1" applyBorder="1" applyAlignment="1">
      <alignment vertical="center"/>
    </xf>
    <xf numFmtId="0" fontId="51" fillId="8" borderId="29" xfId="0" applyFont="1" applyFill="1" applyBorder="1" applyAlignment="1">
      <alignment vertical="center"/>
    </xf>
    <xf numFmtId="1" fontId="52" fillId="0" borderId="27" xfId="0" applyNumberFormat="1" applyFont="1" applyBorder="1" applyAlignment="1">
      <alignment horizontal="center"/>
    </xf>
    <xf numFmtId="1" fontId="53" fillId="0" borderId="26" xfId="0" applyNumberFormat="1" applyFont="1" applyBorder="1" applyAlignment="1">
      <alignment horizontal="center"/>
    </xf>
    <xf numFmtId="2" fontId="54" fillId="6" borderId="27" xfId="0" applyNumberFormat="1" applyFont="1" applyFill="1" applyBorder="1"/>
    <xf numFmtId="166" fontId="52" fillId="0" borderId="27" xfId="0" applyNumberFormat="1" applyFont="1" applyBorder="1"/>
    <xf numFmtId="166" fontId="55" fillId="5" borderId="27" xfId="0" applyNumberFormat="1" applyFont="1" applyFill="1" applyBorder="1"/>
    <xf numFmtId="166" fontId="56" fillId="7" borderId="27" xfId="0" applyNumberFormat="1" applyFont="1" applyFill="1" applyBorder="1"/>
    <xf numFmtId="1" fontId="52" fillId="0" borderId="27" xfId="0" applyNumberFormat="1" applyFont="1" applyBorder="1"/>
    <xf numFmtId="166" fontId="57" fillId="0" borderId="27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73" fillId="12" borderId="30" xfId="0" applyFont="1" applyFill="1" applyBorder="1" applyAlignment="1">
      <alignment vertical="center"/>
    </xf>
    <xf numFmtId="0" fontId="51" fillId="8" borderId="31" xfId="0" applyFont="1" applyFill="1" applyBorder="1" applyAlignment="1">
      <alignment vertical="center"/>
    </xf>
    <xf numFmtId="1" fontId="53" fillId="0" borderId="27" xfId="0" applyNumberFormat="1" applyFont="1" applyBorder="1" applyAlignment="1">
      <alignment horizontal="center"/>
    </xf>
    <xf numFmtId="0" fontId="73" fillId="11" borderId="30" xfId="0" applyFont="1" applyFill="1" applyBorder="1" applyAlignment="1">
      <alignment vertical="center"/>
    </xf>
    <xf numFmtId="0" fontId="74" fillId="12" borderId="30" xfId="0" applyFont="1" applyFill="1" applyBorder="1" applyAlignment="1">
      <alignment vertical="center"/>
    </xf>
    <xf numFmtId="0" fontId="59" fillId="8" borderId="31" xfId="0" applyFont="1" applyFill="1" applyBorder="1" applyAlignment="1">
      <alignment vertical="center"/>
    </xf>
    <xf numFmtId="3" fontId="51" fillId="2" borderId="27" xfId="0" applyNumberFormat="1" applyFont="1" applyFill="1" applyBorder="1" applyAlignment="1">
      <alignment horizontal="left" vertical="center"/>
    </xf>
    <xf numFmtId="0" fontId="74" fillId="10" borderId="30" xfId="0" applyFont="1" applyFill="1" applyBorder="1" applyAlignment="1">
      <alignment vertical="center"/>
    </xf>
    <xf numFmtId="0" fontId="59" fillId="10" borderId="31" xfId="0" applyFont="1" applyFill="1" applyBorder="1" applyAlignment="1">
      <alignment vertical="center"/>
    </xf>
    <xf numFmtId="1" fontId="52" fillId="10" borderId="27" xfId="0" applyNumberFormat="1" applyFont="1" applyFill="1" applyBorder="1" applyAlignment="1">
      <alignment horizontal="center"/>
    </xf>
    <xf numFmtId="1" fontId="32" fillId="10" borderId="27" xfId="0" applyNumberFormat="1" applyFont="1" applyFill="1" applyBorder="1" applyAlignment="1">
      <alignment horizontal="center"/>
    </xf>
    <xf numFmtId="166" fontId="52" fillId="10" borderId="27" xfId="0" applyNumberFormat="1" applyFont="1" applyFill="1" applyBorder="1"/>
    <xf numFmtId="1" fontId="52" fillId="10" borderId="27" xfId="0" applyNumberFormat="1" applyFont="1" applyFill="1" applyBorder="1"/>
    <xf numFmtId="166" fontId="57" fillId="2" borderId="27" xfId="0" applyNumberFormat="1" applyFont="1" applyFill="1" applyBorder="1" applyAlignment="1">
      <alignment vertical="center"/>
    </xf>
    <xf numFmtId="0" fontId="32" fillId="2" borderId="0" xfId="0" applyFont="1" applyFill="1"/>
    <xf numFmtId="0" fontId="58" fillId="2" borderId="0" xfId="0" applyFont="1" applyFill="1" applyAlignment="1">
      <alignment vertical="center"/>
    </xf>
    <xf numFmtId="0" fontId="0" fillId="2" borderId="0" xfId="0" applyFill="1"/>
    <xf numFmtId="0" fontId="59" fillId="8" borderId="31" xfId="0" applyFont="1" applyFill="1" applyBorder="1"/>
    <xf numFmtId="0" fontId="74" fillId="20" borderId="28" xfId="0" applyFont="1" applyFill="1" applyBorder="1" applyAlignment="1">
      <alignment vertical="center"/>
    </xf>
    <xf numFmtId="0" fontId="59" fillId="9" borderId="29" xfId="0" applyFont="1" applyFill="1" applyBorder="1" applyAlignment="1">
      <alignment vertical="center"/>
    </xf>
    <xf numFmtId="1" fontId="52" fillId="9" borderId="27" xfId="0" applyNumberFormat="1" applyFont="1" applyFill="1" applyBorder="1" applyAlignment="1">
      <alignment horizontal="center"/>
    </xf>
    <xf numFmtId="1" fontId="32" fillId="9" borderId="27" xfId="0" applyNumberFormat="1" applyFont="1" applyFill="1" applyBorder="1" applyAlignment="1">
      <alignment horizontal="center"/>
    </xf>
    <xf numFmtId="2" fontId="54" fillId="16" borderId="27" xfId="0" applyNumberFormat="1" applyFont="1" applyFill="1" applyBorder="1"/>
    <xf numFmtId="166" fontId="52" fillId="9" borderId="27" xfId="0" applyNumberFormat="1" applyFont="1" applyFill="1" applyBorder="1"/>
    <xf numFmtId="166" fontId="52" fillId="2" borderId="27" xfId="0" applyNumberFormat="1" applyFont="1" applyFill="1" applyBorder="1"/>
    <xf numFmtId="1" fontId="52" fillId="2" borderId="27" xfId="0" applyNumberFormat="1" applyFont="1" applyFill="1" applyBorder="1"/>
    <xf numFmtId="1" fontId="52" fillId="9" borderId="27" xfId="0" applyNumberFormat="1" applyFont="1" applyFill="1" applyBorder="1"/>
    <xf numFmtId="0" fontId="74" fillId="8" borderId="30" xfId="0" applyFont="1" applyFill="1" applyBorder="1" applyAlignment="1">
      <alignment vertical="center"/>
    </xf>
    <xf numFmtId="0" fontId="59" fillId="8" borderId="32" xfId="0" applyFont="1" applyFill="1" applyBorder="1" applyAlignment="1">
      <alignment vertical="center"/>
    </xf>
    <xf numFmtId="3" fontId="51" fillId="8" borderId="27" xfId="0" applyNumberFormat="1" applyFont="1" applyFill="1" applyBorder="1" applyAlignment="1">
      <alignment horizontal="left" vertical="center"/>
    </xf>
    <xf numFmtId="1" fontId="52" fillId="8" borderId="27" xfId="0" applyNumberFormat="1" applyFont="1" applyFill="1" applyBorder="1" applyAlignment="1">
      <alignment horizontal="center"/>
    </xf>
    <xf numFmtId="1" fontId="53" fillId="9" borderId="27" xfId="0" applyNumberFormat="1" applyFont="1" applyFill="1" applyBorder="1" applyAlignment="1">
      <alignment horizontal="center"/>
    </xf>
    <xf numFmtId="166" fontId="52" fillId="8" borderId="27" xfId="0" applyNumberFormat="1" applyFont="1" applyFill="1" applyBorder="1"/>
    <xf numFmtId="1" fontId="52" fillId="8" borderId="27" xfId="0" applyNumberFormat="1" applyFont="1" applyFill="1" applyBorder="1"/>
    <xf numFmtId="0" fontId="32" fillId="8" borderId="0" xfId="0" applyFont="1" applyFill="1"/>
    <xf numFmtId="0" fontId="58" fillId="8" borderId="0" xfId="0" applyFont="1" applyFill="1" applyAlignment="1">
      <alignment vertical="center"/>
    </xf>
    <xf numFmtId="3" fontId="51" fillId="15" borderId="27" xfId="0" applyNumberFormat="1" applyFont="1" applyFill="1" applyBorder="1" applyAlignment="1">
      <alignment horizontal="left" vertical="center"/>
    </xf>
    <xf numFmtId="1" fontId="52" fillId="2" borderId="27" xfId="0" applyNumberFormat="1" applyFont="1" applyFill="1" applyBorder="1" applyAlignment="1">
      <alignment horizontal="center"/>
    </xf>
    <xf numFmtId="1" fontId="53" fillId="2" borderId="27" xfId="0" applyNumberFormat="1" applyFont="1" applyFill="1" applyBorder="1" applyAlignment="1">
      <alignment horizontal="center"/>
    </xf>
    <xf numFmtId="1" fontId="52" fillId="15" borderId="27" xfId="0" applyNumberFormat="1" applyFont="1" applyFill="1" applyBorder="1" applyAlignment="1">
      <alignment horizontal="center"/>
    </xf>
    <xf numFmtId="166" fontId="52" fillId="15" borderId="27" xfId="0" applyNumberFormat="1" applyFont="1" applyFill="1" applyBorder="1"/>
    <xf numFmtId="1" fontId="52" fillId="15" borderId="27" xfId="0" applyNumberFormat="1" applyFont="1" applyFill="1" applyBorder="1"/>
    <xf numFmtId="166" fontId="57" fillId="15" borderId="27" xfId="0" applyNumberFormat="1" applyFont="1" applyFill="1" applyBorder="1" applyAlignment="1">
      <alignment vertical="center"/>
    </xf>
    <xf numFmtId="0" fontId="32" fillId="15" borderId="0" xfId="0" applyFont="1" applyFill="1"/>
    <xf numFmtId="0" fontId="58" fillId="15" borderId="0" xfId="0" applyFont="1" applyFill="1" applyAlignment="1">
      <alignment vertical="center"/>
    </xf>
    <xf numFmtId="0" fontId="0" fillId="15" borderId="0" xfId="0" applyFill="1"/>
    <xf numFmtId="0" fontId="59" fillId="14" borderId="31" xfId="0" applyFont="1" applyFill="1" applyBorder="1" applyAlignment="1">
      <alignment vertical="center"/>
    </xf>
    <xf numFmtId="1" fontId="53" fillId="15" borderId="27" xfId="0" applyNumberFormat="1" applyFont="1" applyFill="1" applyBorder="1" applyAlignment="1">
      <alignment horizontal="center"/>
    </xf>
    <xf numFmtId="0" fontId="74" fillId="13" borderId="30" xfId="0" applyFont="1" applyFill="1" applyBorder="1" applyAlignment="1">
      <alignment vertical="center"/>
    </xf>
    <xf numFmtId="0" fontId="59" fillId="0" borderId="31" xfId="0" applyFont="1" applyBorder="1" applyAlignment="1">
      <alignment vertical="center"/>
    </xf>
    <xf numFmtId="1" fontId="32" fillId="0" borderId="27" xfId="0" applyNumberFormat="1" applyFont="1" applyBorder="1" applyAlignment="1">
      <alignment horizontal="center"/>
    </xf>
    <xf numFmtId="0" fontId="74" fillId="12" borderId="31" xfId="0" applyFont="1" applyFill="1" applyBorder="1" applyAlignment="1">
      <alignment vertical="center"/>
    </xf>
    <xf numFmtId="0" fontId="74" fillId="9" borderId="30" xfId="0" applyFont="1" applyFill="1" applyBorder="1" applyAlignment="1">
      <alignment vertical="center"/>
    </xf>
    <xf numFmtId="0" fontId="59" fillId="9" borderId="31" xfId="0" applyFont="1" applyFill="1" applyBorder="1" applyAlignment="1">
      <alignment vertical="center"/>
    </xf>
    <xf numFmtId="3" fontId="51" fillId="10" borderId="27" xfId="0" applyNumberFormat="1" applyFont="1" applyFill="1" applyBorder="1" applyAlignment="1">
      <alignment horizontal="left" vertical="center"/>
    </xf>
    <xf numFmtId="0" fontId="74" fillId="10" borderId="31" xfId="0" applyFont="1" applyFill="1" applyBorder="1" applyAlignment="1">
      <alignment vertical="center"/>
    </xf>
    <xf numFmtId="0" fontId="32" fillId="10" borderId="0" xfId="0" applyFont="1" applyFill="1"/>
    <xf numFmtId="0" fontId="58" fillId="10" borderId="0" xfId="0" applyFont="1" applyFill="1" applyAlignment="1">
      <alignment vertical="center"/>
    </xf>
    <xf numFmtId="166" fontId="57" fillId="2" borderId="25" xfId="0" applyNumberFormat="1" applyFont="1" applyFill="1" applyBorder="1" applyAlignment="1">
      <alignment vertical="center"/>
    </xf>
    <xf numFmtId="3" fontId="51" fillId="0" borderId="25" xfId="0" applyNumberFormat="1" applyFont="1" applyBorder="1" applyAlignment="1">
      <alignment horizontal="left" vertical="center"/>
    </xf>
    <xf numFmtId="0" fontId="74" fillId="12" borderId="32" xfId="0" applyFont="1" applyFill="1" applyBorder="1" applyAlignment="1">
      <alignment vertical="center"/>
    </xf>
    <xf numFmtId="1" fontId="52" fillId="0" borderId="25" xfId="0" applyNumberFormat="1" applyFont="1" applyBorder="1" applyAlignment="1">
      <alignment horizontal="center"/>
    </xf>
    <xf numFmtId="1" fontId="53" fillId="0" borderId="25" xfId="0" applyNumberFormat="1" applyFont="1" applyBorder="1" applyAlignment="1">
      <alignment horizontal="center"/>
    </xf>
    <xf numFmtId="166" fontId="52" fillId="0" borderId="25" xfId="0" applyNumberFormat="1" applyFont="1" applyBorder="1"/>
    <xf numFmtId="1" fontId="52" fillId="0" borderId="25" xfId="0" applyNumberFormat="1" applyFont="1" applyBorder="1"/>
    <xf numFmtId="1" fontId="52" fillId="0" borderId="40" xfId="0" applyNumberFormat="1" applyFont="1" applyBorder="1"/>
    <xf numFmtId="166" fontId="57" fillId="0" borderId="7" xfId="0" applyNumberFormat="1" applyFont="1" applyBorder="1" applyAlignment="1">
      <alignment vertical="center"/>
    </xf>
    <xf numFmtId="3" fontId="59" fillId="0" borderId="7" xfId="0" applyNumberFormat="1" applyFont="1" applyBorder="1" applyAlignment="1">
      <alignment horizontal="left" vertical="center"/>
    </xf>
    <xf numFmtId="0" fontId="74" fillId="13" borderId="7" xfId="0" applyFont="1" applyFill="1" applyBorder="1"/>
    <xf numFmtId="0" fontId="59" fillId="0" borderId="7" xfId="0" applyFont="1" applyBorder="1"/>
    <xf numFmtId="1" fontId="53" fillId="0" borderId="7" xfId="0" applyNumberFormat="1" applyFont="1" applyBorder="1" applyAlignment="1">
      <alignment horizontal="center"/>
    </xf>
    <xf numFmtId="1" fontId="69" fillId="0" borderId="7" xfId="0" applyNumberFormat="1" applyFont="1" applyBorder="1" applyAlignment="1">
      <alignment horizontal="center"/>
    </xf>
    <xf numFmtId="166" fontId="69" fillId="0" borderId="7" xfId="0" applyNumberFormat="1" applyFont="1" applyBorder="1"/>
    <xf numFmtId="1" fontId="69" fillId="0" borderId="7" xfId="0" applyNumberFormat="1" applyFont="1" applyBorder="1"/>
    <xf numFmtId="1" fontId="69" fillId="0" borderId="12" xfId="0" applyNumberFormat="1" applyFont="1" applyBorder="1"/>
    <xf numFmtId="3" fontId="59" fillId="2" borderId="7" xfId="0" applyNumberFormat="1" applyFont="1" applyFill="1" applyBorder="1" applyAlignment="1">
      <alignment horizontal="left" vertical="center"/>
    </xf>
    <xf numFmtId="0" fontId="74" fillId="19" borderId="7" xfId="0" applyFont="1" applyFill="1" applyBorder="1"/>
    <xf numFmtId="0" fontId="59" fillId="18" borderId="7" xfId="0" applyFont="1" applyFill="1" applyBorder="1"/>
    <xf numFmtId="1" fontId="69" fillId="2" borderId="7" xfId="0" applyNumberFormat="1" applyFont="1" applyFill="1" applyBorder="1" applyAlignment="1">
      <alignment horizontal="center"/>
    </xf>
    <xf numFmtId="166" fontId="69" fillId="2" borderId="7" xfId="0" applyNumberFormat="1" applyFont="1" applyFill="1" applyBorder="1"/>
    <xf numFmtId="2" fontId="54" fillId="16" borderId="39" xfId="0" applyNumberFormat="1" applyFont="1" applyFill="1" applyBorder="1"/>
    <xf numFmtId="166" fontId="56" fillId="17" borderId="39" xfId="0" applyNumberFormat="1" applyFont="1" applyFill="1" applyBorder="1"/>
    <xf numFmtId="1" fontId="69" fillId="2" borderId="7" xfId="0" applyNumberFormat="1" applyFont="1" applyFill="1" applyBorder="1"/>
    <xf numFmtId="1" fontId="69" fillId="2" borderId="12" xfId="0" applyNumberFormat="1" applyFont="1" applyFill="1" applyBorder="1"/>
    <xf numFmtId="166" fontId="57" fillId="2" borderId="7" xfId="0" applyNumberFormat="1" applyFont="1" applyFill="1" applyBorder="1" applyAlignment="1">
      <alignment vertical="center"/>
    </xf>
    <xf numFmtId="3" fontId="51" fillId="0" borderId="0" xfId="0" applyNumberFormat="1" applyFont="1" applyAlignment="1">
      <alignment horizontal="left" vertical="center"/>
    </xf>
    <xf numFmtId="0" fontId="74" fillId="8" borderId="0" xfId="0" applyFont="1" applyFill="1" applyAlignment="1">
      <alignment vertical="center"/>
    </xf>
    <xf numFmtId="0" fontId="59" fillId="8" borderId="0" xfId="0" applyFont="1" applyFill="1" applyAlignment="1">
      <alignment vertical="center"/>
    </xf>
    <xf numFmtId="166" fontId="52" fillId="0" borderId="0" xfId="0" applyNumberFormat="1" applyFont="1"/>
    <xf numFmtId="2" fontId="54" fillId="6" borderId="0" xfId="0" applyNumberFormat="1" applyFont="1" applyFill="1"/>
    <xf numFmtId="166" fontId="55" fillId="5" borderId="0" xfId="0" applyNumberFormat="1" applyFont="1" applyFill="1"/>
    <xf numFmtId="166" fontId="56" fillId="7" borderId="0" xfId="0" applyNumberFormat="1" applyFont="1" applyFill="1"/>
    <xf numFmtId="1" fontId="52" fillId="0" borderId="0" xfId="0" applyNumberFormat="1" applyFont="1"/>
    <xf numFmtId="166" fontId="57" fillId="0" borderId="0" xfId="0" applyNumberFormat="1" applyFont="1" applyAlignment="1">
      <alignment vertical="center"/>
    </xf>
    <xf numFmtId="0" fontId="60" fillId="4" borderId="0" xfId="0" applyFont="1" applyFill="1"/>
    <xf numFmtId="0" fontId="74" fillId="4" borderId="0" xfId="0" applyFont="1" applyFill="1" applyAlignment="1">
      <alignment vertical="center"/>
    </xf>
    <xf numFmtId="0" fontId="61" fillId="4" borderId="0" xfId="0" applyFont="1" applyFill="1" applyAlignment="1">
      <alignment vertical="center"/>
    </xf>
    <xf numFmtId="0" fontId="71" fillId="4" borderId="0" xfId="0" applyFont="1" applyFill="1"/>
    <xf numFmtId="0" fontId="36" fillId="4" borderId="0" xfId="0" applyFont="1" applyFill="1"/>
    <xf numFmtId="0" fontId="63" fillId="4" borderId="22" xfId="0" applyFont="1" applyFill="1" applyBorder="1" applyAlignment="1">
      <alignment horizontal="center" vertical="center"/>
    </xf>
    <xf numFmtId="0" fontId="63" fillId="4" borderId="24" xfId="0" applyFont="1" applyFill="1" applyBorder="1" applyAlignment="1">
      <alignment horizontal="center" vertical="center"/>
    </xf>
    <xf numFmtId="2" fontId="63" fillId="4" borderId="26" xfId="0" applyNumberFormat="1" applyFont="1" applyFill="1" applyBorder="1" applyAlignment="1">
      <alignment horizontal="center" vertical="center"/>
    </xf>
    <xf numFmtId="2" fontId="64" fillId="4" borderId="26" xfId="0" applyNumberFormat="1" applyFont="1" applyFill="1" applyBorder="1" applyAlignment="1">
      <alignment horizontal="center" vertical="center"/>
    </xf>
    <xf numFmtId="0" fontId="67" fillId="4" borderId="0" xfId="0" applyFont="1" applyFill="1"/>
    <xf numFmtId="0" fontId="66" fillId="4" borderId="35" xfId="0" applyFont="1" applyFill="1" applyBorder="1" applyAlignment="1">
      <alignment horizontal="center" vertical="center"/>
    </xf>
    <xf numFmtId="0" fontId="66" fillId="4" borderId="36" xfId="0" applyFont="1" applyFill="1" applyBorder="1" applyAlignment="1">
      <alignment horizontal="center" vertical="center"/>
    </xf>
    <xf numFmtId="0" fontId="66" fillId="4" borderId="27" xfId="0" applyFont="1" applyFill="1" applyBorder="1" applyAlignment="1">
      <alignment horizontal="center" vertical="center"/>
    </xf>
    <xf numFmtId="2" fontId="63" fillId="4" borderId="26" xfId="0" applyNumberFormat="1" applyFont="1" applyFill="1" applyBorder="1" applyAlignment="1">
      <alignment horizontal="center" vertical="center" wrapText="1"/>
    </xf>
    <xf numFmtId="2" fontId="63" fillId="4" borderId="37" xfId="0" applyNumberFormat="1" applyFont="1" applyFill="1" applyBorder="1" applyAlignment="1">
      <alignment horizontal="center" vertical="center" wrapText="1"/>
    </xf>
    <xf numFmtId="166" fontId="63" fillId="4" borderId="26" xfId="0" applyNumberFormat="1" applyFont="1" applyFill="1" applyBorder="1" applyAlignment="1">
      <alignment horizontal="center" vertical="center"/>
    </xf>
    <xf numFmtId="2" fontId="67" fillId="4" borderId="26" xfId="0" applyNumberFormat="1" applyFont="1" applyFill="1" applyBorder="1" applyAlignment="1">
      <alignment horizontal="center" vertical="center"/>
    </xf>
    <xf numFmtId="166" fontId="67" fillId="4" borderId="26" xfId="0" applyNumberFormat="1" applyFont="1" applyFill="1" applyBorder="1" applyAlignment="1">
      <alignment horizontal="center" vertical="center"/>
    </xf>
    <xf numFmtId="1" fontId="60" fillId="4" borderId="0" xfId="0" applyNumberFormat="1" applyFont="1" applyFill="1"/>
    <xf numFmtId="0" fontId="38" fillId="4" borderId="0" xfId="0" applyFont="1" applyFill="1"/>
    <xf numFmtId="0" fontId="38" fillId="4" borderId="0" xfId="0" applyFont="1" applyFill="1" applyAlignment="1">
      <alignment horizontal="center" vertical="center"/>
    </xf>
    <xf numFmtId="0" fontId="60" fillId="4" borderId="0" xfId="0" applyFont="1" applyFill="1" applyAlignment="1">
      <alignment horizontal="center" vertical="center"/>
    </xf>
    <xf numFmtId="2" fontId="38" fillId="4" borderId="0" xfId="0" applyNumberFormat="1" applyFont="1" applyFill="1" applyAlignment="1">
      <alignment horizontal="center" vertical="center"/>
    </xf>
    <xf numFmtId="2" fontId="68" fillId="4" borderId="37" xfId="0" applyNumberFormat="1" applyFont="1" applyFill="1" applyBorder="1" applyAlignment="1">
      <alignment horizontal="center" vertical="center"/>
    </xf>
    <xf numFmtId="0" fontId="60" fillId="4" borderId="36" xfId="0" applyFont="1" applyFill="1" applyBorder="1" applyAlignment="1">
      <alignment horizontal="center" vertical="center"/>
    </xf>
    <xf numFmtId="0" fontId="60" fillId="4" borderId="35" xfId="0" applyFont="1" applyFill="1" applyBorder="1" applyAlignment="1">
      <alignment horizontal="center" vertical="center"/>
    </xf>
    <xf numFmtId="0" fontId="64" fillId="4" borderId="26" xfId="0" applyFont="1" applyFill="1" applyBorder="1" applyAlignment="1">
      <alignment horizontal="center" vertical="center"/>
    </xf>
    <xf numFmtId="2" fontId="67" fillId="4" borderId="21" xfId="0" applyNumberFormat="1" applyFont="1" applyFill="1" applyBorder="1" applyAlignment="1">
      <alignment horizontal="center" vertical="center"/>
    </xf>
    <xf numFmtId="2" fontId="68" fillId="4" borderId="38" xfId="0" applyNumberFormat="1" applyFont="1" applyFill="1" applyBorder="1" applyAlignment="1">
      <alignment horizontal="center" vertical="center"/>
    </xf>
    <xf numFmtId="0" fontId="66" fillId="4" borderId="26" xfId="0" applyFont="1" applyFill="1" applyBorder="1" applyAlignment="1">
      <alignment horizontal="center" vertical="center"/>
    </xf>
    <xf numFmtId="2" fontId="68" fillId="4" borderId="26" xfId="0" applyNumberFormat="1" applyFont="1" applyFill="1" applyBorder="1" applyAlignment="1">
      <alignment horizontal="center" vertical="center"/>
    </xf>
    <xf numFmtId="0" fontId="68" fillId="4" borderId="0" xfId="0" applyFont="1" applyFill="1"/>
    <xf numFmtId="166" fontId="60" fillId="4" borderId="0" xfId="0" applyNumberFormat="1" applyFont="1" applyFill="1" applyAlignment="1">
      <alignment horizontal="center" vertical="center"/>
    </xf>
    <xf numFmtId="0" fontId="75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0" fillId="0" borderId="0" xfId="0" applyFont="1" applyAlignment="1">
      <alignment horizontal="center"/>
    </xf>
    <xf numFmtId="0" fontId="81" fillId="0" borderId="0" xfId="0" applyFont="1" applyAlignment="1">
      <alignment horizontal="center"/>
    </xf>
    <xf numFmtId="0" fontId="82" fillId="0" borderId="0" xfId="0" applyFont="1"/>
    <xf numFmtId="0" fontId="83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166" fontId="83" fillId="0" borderId="0" xfId="0" applyNumberFormat="1" applyFont="1" applyAlignment="1">
      <alignment horizontal="center"/>
    </xf>
    <xf numFmtId="1" fontId="83" fillId="0" borderId="0" xfId="0" applyNumberFormat="1" applyFont="1" applyAlignment="1">
      <alignment horizontal="center"/>
    </xf>
    <xf numFmtId="0" fontId="85" fillId="21" borderId="41" xfId="0" applyFont="1" applyFill="1" applyBorder="1" applyAlignment="1">
      <alignment horizontal="center" vertical="center" wrapText="1"/>
    </xf>
    <xf numFmtId="0" fontId="86" fillId="21" borderId="41" xfId="0" applyFont="1" applyFill="1" applyBorder="1" applyAlignment="1">
      <alignment horizontal="center" vertical="center"/>
    </xf>
    <xf numFmtId="0" fontId="87" fillId="21" borderId="41" xfId="0" applyFont="1" applyFill="1" applyBorder="1" applyAlignment="1">
      <alignment horizontal="center" vertical="center"/>
    </xf>
    <xf numFmtId="0" fontId="82" fillId="0" borderId="0" xfId="0" applyFont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center" vertical="center" wrapText="1"/>
    </xf>
    <xf numFmtId="0" fontId="86" fillId="21" borderId="41" xfId="0" applyFont="1" applyFill="1" applyBorder="1" applyAlignment="1">
      <alignment horizontal="center" vertical="center" textRotation="90" wrapText="1"/>
    </xf>
    <xf numFmtId="0" fontId="87" fillId="21" borderId="41" xfId="0" applyFont="1" applyFill="1" applyBorder="1" applyAlignment="1">
      <alignment horizontal="center" vertical="center" textRotation="90" wrapText="1"/>
    </xf>
    <xf numFmtId="0" fontId="87" fillId="21" borderId="41" xfId="0" applyFont="1" applyFill="1" applyBorder="1" applyAlignment="1">
      <alignment horizontal="center" vertical="center" wrapText="1"/>
    </xf>
    <xf numFmtId="1" fontId="91" fillId="23" borderId="41" xfId="0" applyNumberFormat="1" applyFont="1" applyFill="1" applyBorder="1" applyAlignment="1">
      <alignment horizontal="center" vertical="center" wrapText="1"/>
    </xf>
    <xf numFmtId="0" fontId="91" fillId="23" borderId="41" xfId="0" applyFont="1" applyFill="1" applyBorder="1" applyAlignment="1">
      <alignment horizontal="center" vertical="center" wrapText="1"/>
    </xf>
    <xf numFmtId="0" fontId="92" fillId="24" borderId="41" xfId="0" applyFont="1" applyFill="1" applyBorder="1" applyAlignment="1">
      <alignment horizontal="center" vertical="center" wrapText="1"/>
    </xf>
    <xf numFmtId="0" fontId="93" fillId="0" borderId="0" xfId="0" applyFont="1" applyAlignment="1">
      <alignment horizontal="center" vertical="center" wrapText="1"/>
    </xf>
    <xf numFmtId="0" fontId="94" fillId="0" borderId="0" xfId="0" applyFont="1" applyAlignment="1">
      <alignment horizontal="center" vertical="center" wrapText="1"/>
    </xf>
    <xf numFmtId="3" fontId="95" fillId="0" borderId="42" xfId="0" applyNumberFormat="1" applyFont="1" applyBorder="1" applyAlignment="1">
      <alignment horizontal="left" vertical="center"/>
    </xf>
    <xf numFmtId="0" fontId="96" fillId="2" borderId="8" xfId="0" applyFont="1" applyFill="1" applyBorder="1" applyAlignment="1">
      <alignment vertical="center"/>
    </xf>
    <xf numFmtId="0" fontId="96" fillId="2" borderId="14" xfId="0" applyFont="1" applyFill="1" applyBorder="1" applyAlignment="1">
      <alignment vertical="center"/>
    </xf>
    <xf numFmtId="166" fontId="97" fillId="0" borderId="42" xfId="0" applyNumberFormat="1" applyFont="1" applyBorder="1"/>
    <xf numFmtId="2" fontId="98" fillId="23" borderId="42" xfId="0" applyNumberFormat="1" applyFont="1" applyFill="1" applyBorder="1"/>
    <xf numFmtId="166" fontId="99" fillId="22" borderId="42" xfId="0" applyNumberFormat="1" applyFont="1" applyFill="1" applyBorder="1"/>
    <xf numFmtId="166" fontId="100" fillId="24" borderId="42" xfId="0" applyNumberFormat="1" applyFont="1" applyFill="1" applyBorder="1"/>
    <xf numFmtId="1" fontId="97" fillId="0" borderId="42" xfId="0" applyNumberFormat="1" applyFont="1" applyBorder="1"/>
    <xf numFmtId="166" fontId="101" fillId="0" borderId="42" xfId="0" applyNumberFormat="1" applyFont="1" applyBorder="1" applyAlignment="1">
      <alignment vertical="center"/>
    </xf>
    <xf numFmtId="0" fontId="102" fillId="0" borderId="0" xfId="0" applyFont="1" applyAlignment="1">
      <alignment vertical="center"/>
    </xf>
    <xf numFmtId="0" fontId="96" fillId="2" borderId="7" xfId="0" applyFont="1" applyFill="1" applyBorder="1" applyAlignment="1">
      <alignment vertical="center"/>
    </xf>
    <xf numFmtId="0" fontId="96" fillId="2" borderId="12" xfId="0" applyFont="1" applyFill="1" applyBorder="1" applyAlignment="1">
      <alignment vertical="center"/>
    </xf>
    <xf numFmtId="0" fontId="103" fillId="2" borderId="7" xfId="0" applyFont="1" applyFill="1" applyBorder="1" applyAlignment="1">
      <alignment vertical="center"/>
    </xf>
    <xf numFmtId="0" fontId="103" fillId="2" borderId="12" xfId="0" applyFont="1" applyFill="1" applyBorder="1" applyAlignment="1">
      <alignment vertical="center"/>
    </xf>
    <xf numFmtId="0" fontId="103" fillId="2" borderId="15" xfId="0" applyFont="1" applyFill="1" applyBorder="1" applyAlignment="1">
      <alignment vertical="center"/>
    </xf>
    <xf numFmtId="0" fontId="103" fillId="0" borderId="7" xfId="0" applyFont="1" applyBorder="1" applyAlignment="1">
      <alignment vertical="center"/>
    </xf>
    <xf numFmtId="0" fontId="103" fillId="0" borderId="12" xfId="0" applyFont="1" applyBorder="1" applyAlignment="1">
      <alignment vertical="center"/>
    </xf>
    <xf numFmtId="166" fontId="97" fillId="0" borderId="7" xfId="0" applyNumberFormat="1" applyFont="1" applyBorder="1"/>
    <xf numFmtId="166" fontId="97" fillId="0" borderId="43" xfId="0" applyNumberFormat="1" applyFont="1" applyBorder="1"/>
    <xf numFmtId="166" fontId="97" fillId="0" borderId="44" xfId="0" applyNumberFormat="1" applyFont="1" applyBorder="1"/>
    <xf numFmtId="3" fontId="95" fillId="0" borderId="7" xfId="0" applyNumberFormat="1" applyFont="1" applyBorder="1" applyAlignment="1">
      <alignment horizontal="left" vertical="center"/>
    </xf>
    <xf numFmtId="166" fontId="97" fillId="0" borderId="46" xfId="0" applyNumberFormat="1" applyFont="1" applyBorder="1"/>
    <xf numFmtId="166" fontId="97" fillId="0" borderId="47" xfId="0" applyNumberFormat="1" applyFont="1" applyBorder="1"/>
    <xf numFmtId="2" fontId="98" fillId="23" borderId="47" xfId="0" applyNumberFormat="1" applyFont="1" applyFill="1" applyBorder="1"/>
    <xf numFmtId="166" fontId="99" fillId="22" borderId="47" xfId="0" applyNumberFormat="1" applyFont="1" applyFill="1" applyBorder="1"/>
    <xf numFmtId="166" fontId="100" fillId="24" borderId="47" xfId="0" applyNumberFormat="1" applyFont="1" applyFill="1" applyBorder="1"/>
    <xf numFmtId="1" fontId="97" fillId="0" borderId="47" xfId="0" applyNumberFormat="1" applyFont="1" applyBorder="1"/>
    <xf numFmtId="166" fontId="101" fillId="0" borderId="47" xfId="0" applyNumberFormat="1" applyFont="1" applyBorder="1" applyAlignment="1">
      <alignment vertical="center"/>
    </xf>
    <xf numFmtId="0" fontId="105" fillId="21" borderId="0" xfId="0" applyFont="1" applyFill="1"/>
    <xf numFmtId="0" fontId="106" fillId="21" borderId="0" xfId="3" applyFont="1" applyFill="1">
      <alignment vertical="center"/>
    </xf>
    <xf numFmtId="1" fontId="105" fillId="21" borderId="0" xfId="0" applyNumberFormat="1" applyFont="1" applyFill="1"/>
    <xf numFmtId="0" fontId="85" fillId="21" borderId="0" xfId="0" applyFont="1" applyFill="1"/>
    <xf numFmtId="0" fontId="80" fillId="21" borderId="0" xfId="0" applyFont="1" applyFill="1"/>
    <xf numFmtId="0" fontId="109" fillId="21" borderId="49" xfId="0" applyFont="1" applyFill="1" applyBorder="1" applyAlignment="1">
      <alignment horizontal="center" vertical="center"/>
    </xf>
    <xf numFmtId="2" fontId="109" fillId="21" borderId="41" xfId="0" applyNumberFormat="1" applyFont="1" applyFill="1" applyBorder="1" applyAlignment="1">
      <alignment horizontal="center" vertical="center"/>
    </xf>
    <xf numFmtId="0" fontId="109" fillId="21" borderId="50" xfId="0" applyFont="1" applyFill="1" applyBorder="1" applyAlignment="1">
      <alignment horizontal="center" vertical="center"/>
    </xf>
    <xf numFmtId="2" fontId="108" fillId="21" borderId="41" xfId="4" applyNumberFormat="1" applyFont="1" applyFill="1" applyBorder="1" applyAlignment="1" applyProtection="1">
      <alignment horizontal="center" vertical="center"/>
    </xf>
    <xf numFmtId="166" fontId="108" fillId="21" borderId="0" xfId="4" applyNumberFormat="1" applyFont="1" applyFill="1" applyBorder="1" applyAlignment="1" applyProtection="1">
      <alignment horizontal="center" vertical="center"/>
    </xf>
    <xf numFmtId="2" fontId="82" fillId="21" borderId="0" xfId="0" applyNumberFormat="1" applyFont="1" applyFill="1" applyAlignment="1">
      <alignment horizontal="center" vertical="center"/>
    </xf>
    <xf numFmtId="0" fontId="82" fillId="21" borderId="0" xfId="0" applyFont="1" applyFill="1"/>
    <xf numFmtId="0" fontId="112" fillId="21" borderId="43" xfId="0" applyFont="1" applyFill="1" applyBorder="1" applyAlignment="1">
      <alignment horizontal="center" vertical="center"/>
    </xf>
    <xf numFmtId="0" fontId="112" fillId="21" borderId="53" xfId="0" applyFont="1" applyFill="1" applyBorder="1" applyAlignment="1">
      <alignment horizontal="center" vertical="center"/>
    </xf>
    <xf numFmtId="0" fontId="112" fillId="21" borderId="42" xfId="0" applyFont="1" applyFill="1" applyBorder="1" applyAlignment="1">
      <alignment horizontal="center" vertical="center"/>
    </xf>
    <xf numFmtId="2" fontId="109" fillId="21" borderId="41" xfId="0" applyNumberFormat="1" applyFont="1" applyFill="1" applyBorder="1" applyAlignment="1">
      <alignment horizontal="center" vertical="center" wrapText="1"/>
    </xf>
    <xf numFmtId="2" fontId="109" fillId="21" borderId="54" xfId="4" applyNumberFormat="1" applyFont="1" applyFill="1" applyBorder="1" applyAlignment="1" applyProtection="1">
      <alignment horizontal="center" vertical="center" wrapText="1"/>
    </xf>
    <xf numFmtId="166" fontId="109" fillId="21" borderId="41" xfId="0" applyNumberFormat="1" applyFont="1" applyFill="1" applyBorder="1" applyAlignment="1">
      <alignment horizontal="center" vertical="center"/>
    </xf>
    <xf numFmtId="2" fontId="109" fillId="21" borderId="49" xfId="0" applyNumberFormat="1" applyFont="1" applyFill="1" applyBorder="1" applyAlignment="1">
      <alignment horizontal="center" vertical="center"/>
    </xf>
    <xf numFmtId="2" fontId="113" fillId="21" borderId="41" xfId="0" applyNumberFormat="1" applyFont="1" applyFill="1" applyBorder="1" applyAlignment="1">
      <alignment horizontal="center" vertical="center"/>
    </xf>
    <xf numFmtId="166" fontId="113" fillId="21" borderId="41" xfId="0" applyNumberFormat="1" applyFont="1" applyFill="1" applyBorder="1" applyAlignment="1">
      <alignment horizontal="center" vertical="center"/>
    </xf>
    <xf numFmtId="0" fontId="82" fillId="21" borderId="0" xfId="0" applyFont="1" applyFill="1" applyAlignment="1">
      <alignment horizontal="center" vertical="center"/>
    </xf>
    <xf numFmtId="0" fontId="105" fillId="21" borderId="0" xfId="0" applyFont="1" applyFill="1" applyAlignment="1">
      <alignment horizontal="center" vertical="center"/>
    </xf>
    <xf numFmtId="2" fontId="114" fillId="21" borderId="54" xfId="4" applyNumberFormat="1" applyFont="1" applyFill="1" applyBorder="1" applyAlignment="1" applyProtection="1">
      <alignment horizontal="center" vertical="center"/>
    </xf>
    <xf numFmtId="0" fontId="105" fillId="21" borderId="53" xfId="0" applyFont="1" applyFill="1" applyBorder="1" applyAlignment="1">
      <alignment horizontal="center" vertical="center"/>
    </xf>
    <xf numFmtId="0" fontId="105" fillId="21" borderId="43" xfId="0" applyFont="1" applyFill="1" applyBorder="1" applyAlignment="1">
      <alignment horizontal="center" vertical="center"/>
    </xf>
    <xf numFmtId="0" fontId="108" fillId="21" borderId="41" xfId="0" applyFont="1" applyFill="1" applyBorder="1" applyAlignment="1">
      <alignment horizontal="center" vertical="center"/>
    </xf>
    <xf numFmtId="2" fontId="113" fillId="21" borderId="52" xfId="0" applyNumberFormat="1" applyFont="1" applyFill="1" applyBorder="1" applyAlignment="1">
      <alignment horizontal="center" vertical="center"/>
    </xf>
    <xf numFmtId="2" fontId="114" fillId="21" borderId="55" xfId="4" applyNumberFormat="1" applyFont="1" applyFill="1" applyBorder="1" applyAlignment="1" applyProtection="1">
      <alignment horizontal="center" vertical="center"/>
    </xf>
    <xf numFmtId="0" fontId="112" fillId="21" borderId="41" xfId="0" applyFont="1" applyFill="1" applyBorder="1" applyAlignment="1">
      <alignment horizontal="center" vertical="center"/>
    </xf>
    <xf numFmtId="2" fontId="114" fillId="21" borderId="41" xfId="4" applyNumberFormat="1" applyFont="1" applyFill="1" applyBorder="1" applyAlignment="1" applyProtection="1">
      <alignment horizontal="center" vertical="center"/>
    </xf>
    <xf numFmtId="166" fontId="82" fillId="21" borderId="0" xfId="0" applyNumberFormat="1" applyFont="1" applyFill="1" applyAlignment="1">
      <alignment horizontal="center" vertical="center"/>
    </xf>
    <xf numFmtId="0" fontId="80" fillId="21" borderId="0" xfId="3" applyFont="1" applyFill="1" applyAlignment="1"/>
    <xf numFmtId="166" fontId="105" fillId="21" borderId="0" xfId="0" applyNumberFormat="1" applyFont="1" applyFill="1" applyAlignment="1">
      <alignment horizontal="center" vertical="center"/>
    </xf>
    <xf numFmtId="166" fontId="0" fillId="0" borderId="0" xfId="0" applyNumberFormat="1"/>
    <xf numFmtId="1" fontId="0" fillId="0" borderId="0" xfId="0" applyNumberFormat="1"/>
    <xf numFmtId="0" fontId="81" fillId="0" borderId="0" xfId="0" applyFont="1"/>
    <xf numFmtId="0" fontId="103" fillId="26" borderId="7" xfId="0" applyFont="1" applyFill="1" applyBorder="1" applyAlignment="1">
      <alignment vertical="center"/>
    </xf>
    <xf numFmtId="0" fontId="103" fillId="26" borderId="12" xfId="0" applyFont="1" applyFill="1" applyBorder="1" applyAlignment="1">
      <alignment vertical="center"/>
    </xf>
    <xf numFmtId="166" fontId="97" fillId="26" borderId="42" xfId="0" applyNumberFormat="1" applyFont="1" applyFill="1" applyBorder="1"/>
    <xf numFmtId="1" fontId="97" fillId="26" borderId="42" xfId="0" applyNumberFormat="1" applyFont="1" applyFill="1" applyBorder="1"/>
    <xf numFmtId="0" fontId="103" fillId="2" borderId="12" xfId="0" applyFont="1" applyFill="1" applyBorder="1"/>
    <xf numFmtId="0" fontId="103" fillId="27" borderId="8" xfId="0" applyFont="1" applyFill="1" applyBorder="1" applyAlignment="1">
      <alignment vertical="center"/>
    </xf>
    <xf numFmtId="0" fontId="103" fillId="27" borderId="14" xfId="0" applyFont="1" applyFill="1" applyBorder="1" applyAlignment="1">
      <alignment vertical="center"/>
    </xf>
    <xf numFmtId="166" fontId="97" fillId="27" borderId="42" xfId="0" applyNumberFormat="1" applyFont="1" applyFill="1" applyBorder="1"/>
    <xf numFmtId="1" fontId="97" fillId="27" borderId="42" xfId="0" applyNumberFormat="1" applyFont="1" applyFill="1" applyBorder="1"/>
    <xf numFmtId="0" fontId="103" fillId="27" borderId="7" xfId="0" applyFont="1" applyFill="1" applyBorder="1" applyAlignment="1">
      <alignment vertical="center"/>
    </xf>
    <xf numFmtId="0" fontId="103" fillId="27" borderId="15" xfId="0" applyFont="1" applyFill="1" applyBorder="1" applyAlignment="1">
      <alignment vertical="center"/>
    </xf>
    <xf numFmtId="0" fontId="103" fillId="27" borderId="12" xfId="0" applyFont="1" applyFill="1" applyBorder="1" applyAlignment="1">
      <alignment vertical="center"/>
    </xf>
    <xf numFmtId="0" fontId="115" fillId="2" borderId="12" xfId="0" applyFont="1" applyFill="1" applyBorder="1" applyAlignment="1">
      <alignment vertical="center"/>
    </xf>
    <xf numFmtId="166" fontId="97" fillId="0" borderId="0" xfId="0" applyNumberFormat="1" applyFont="1"/>
    <xf numFmtId="3" fontId="95" fillId="0" borderId="0" xfId="0" applyNumberFormat="1" applyFont="1" applyAlignment="1">
      <alignment horizontal="left" vertical="center"/>
    </xf>
    <xf numFmtId="0" fontId="103" fillId="2" borderId="0" xfId="0" applyFont="1" applyFill="1" applyAlignment="1">
      <alignment vertical="center"/>
    </xf>
    <xf numFmtId="2" fontId="98" fillId="23" borderId="0" xfId="0" applyNumberFormat="1" applyFont="1" applyFill="1"/>
    <xf numFmtId="166" fontId="99" fillId="22" borderId="0" xfId="0" applyNumberFormat="1" applyFont="1" applyFill="1"/>
    <xf numFmtId="1" fontId="97" fillId="0" borderId="0" xfId="0" applyNumberFormat="1" applyFont="1"/>
    <xf numFmtId="166" fontId="112" fillId="21" borderId="41" xfId="0" applyNumberFormat="1" applyFont="1" applyFill="1" applyBorder="1" applyAlignment="1">
      <alignment horizontal="center" vertical="center"/>
    </xf>
    <xf numFmtId="0" fontId="116" fillId="2" borderId="0" xfId="0" applyFont="1" applyFill="1" applyAlignment="1">
      <alignment vertical="center"/>
    </xf>
    <xf numFmtId="0" fontId="51" fillId="8" borderId="28" xfId="0" applyFont="1" applyFill="1" applyBorder="1" applyAlignment="1">
      <alignment vertical="center"/>
    </xf>
    <xf numFmtId="0" fontId="51" fillId="8" borderId="30" xfId="0" applyFont="1" applyFill="1" applyBorder="1" applyAlignment="1">
      <alignment vertical="center"/>
    </xf>
    <xf numFmtId="0" fontId="59" fillId="8" borderId="30" xfId="0" applyFont="1" applyFill="1" applyBorder="1" applyAlignment="1">
      <alignment vertical="center"/>
    </xf>
    <xf numFmtId="0" fontId="59" fillId="10" borderId="30" xfId="0" applyFont="1" applyFill="1" applyBorder="1" applyAlignment="1">
      <alignment vertical="center"/>
    </xf>
    <xf numFmtId="0" fontId="59" fillId="9" borderId="28" xfId="0" applyFont="1" applyFill="1" applyBorder="1" applyAlignment="1">
      <alignment vertical="center"/>
    </xf>
    <xf numFmtId="0" fontId="59" fillId="9" borderId="30" xfId="0" applyFont="1" applyFill="1" applyBorder="1" applyAlignment="1">
      <alignment vertical="center"/>
    </xf>
    <xf numFmtId="0" fontId="59" fillId="9" borderId="32" xfId="0" applyFont="1" applyFill="1" applyBorder="1" applyAlignment="1">
      <alignment vertical="center"/>
    </xf>
    <xf numFmtId="0" fontId="59" fillId="0" borderId="30" xfId="0" applyFont="1" applyBorder="1" applyAlignment="1">
      <alignment vertical="center"/>
    </xf>
    <xf numFmtId="2" fontId="54" fillId="6" borderId="25" xfId="0" applyNumberFormat="1" applyFont="1" applyFill="1" applyBorder="1"/>
    <xf numFmtId="166" fontId="55" fillId="5" borderId="25" xfId="0" applyNumberFormat="1" applyFont="1" applyFill="1" applyBorder="1"/>
    <xf numFmtId="166" fontId="56" fillId="7" borderId="25" xfId="0" applyNumberFormat="1" applyFont="1" applyFill="1" applyBorder="1"/>
    <xf numFmtId="166" fontId="57" fillId="0" borderId="25" xfId="0" applyNumberFormat="1" applyFont="1" applyBorder="1" applyAlignment="1">
      <alignment vertical="center"/>
    </xf>
    <xf numFmtId="0" fontId="59" fillId="0" borderId="7" xfId="0" applyFont="1" applyBorder="1" applyAlignment="1">
      <alignment vertical="center"/>
    </xf>
    <xf numFmtId="166" fontId="52" fillId="0" borderId="56" xfId="0" applyNumberFormat="1" applyFont="1" applyBorder="1"/>
    <xf numFmtId="2" fontId="54" fillId="6" borderId="57" xfId="0" applyNumberFormat="1" applyFont="1" applyFill="1" applyBorder="1"/>
    <xf numFmtId="166" fontId="52" fillId="0" borderId="7" xfId="0" applyNumberFormat="1" applyFont="1" applyBorder="1"/>
    <xf numFmtId="2" fontId="54" fillId="6" borderId="7" xfId="0" applyNumberFormat="1" applyFont="1" applyFill="1" applyBorder="1"/>
    <xf numFmtId="166" fontId="55" fillId="5" borderId="7" xfId="0" applyNumberFormat="1" applyFont="1" applyFill="1" applyBorder="1"/>
    <xf numFmtId="166" fontId="56" fillId="7" borderId="7" xfId="0" applyNumberFormat="1" applyFont="1" applyFill="1" applyBorder="1"/>
    <xf numFmtId="1" fontId="52" fillId="0" borderId="7" xfId="0" applyNumberFormat="1" applyFont="1" applyBorder="1"/>
    <xf numFmtId="2" fontId="54" fillId="6" borderId="36" xfId="0" applyNumberFormat="1" applyFont="1" applyFill="1" applyBorder="1"/>
    <xf numFmtId="0" fontId="59" fillId="8" borderId="7" xfId="0" applyFont="1" applyFill="1" applyBorder="1" applyAlignment="1">
      <alignment vertical="center"/>
    </xf>
    <xf numFmtId="0" fontId="41" fillId="4" borderId="0" xfId="0" applyFont="1" applyFill="1"/>
    <xf numFmtId="166" fontId="64" fillId="4" borderId="0" xfId="0" applyNumberFormat="1" applyFont="1" applyFill="1" applyAlignment="1">
      <alignment horizontal="center" vertical="center"/>
    </xf>
    <xf numFmtId="2" fontId="63" fillId="4" borderId="24" xfId="0" applyNumberFormat="1" applyFont="1" applyFill="1" applyBorder="1" applyAlignment="1">
      <alignment horizontal="center" vertical="center"/>
    </xf>
    <xf numFmtId="166" fontId="38" fillId="4" borderId="0" xfId="0" applyNumberFormat="1" applyFont="1" applyFill="1" applyAlignment="1">
      <alignment horizontal="center" vertical="center"/>
    </xf>
    <xf numFmtId="0" fontId="117" fillId="0" borderId="0" xfId="0" applyFont="1"/>
    <xf numFmtId="0" fontId="118" fillId="0" borderId="0" xfId="0" applyFont="1" applyAlignment="1">
      <alignment horizontal="center"/>
    </xf>
    <xf numFmtId="0" fontId="120" fillId="2" borderId="8" xfId="0" applyFont="1" applyFill="1" applyBorder="1" applyAlignment="1">
      <alignment vertical="center"/>
    </xf>
    <xf numFmtId="0" fontId="120" fillId="2" borderId="14" xfId="0" applyFont="1" applyFill="1" applyBorder="1" applyAlignment="1">
      <alignment vertical="center"/>
    </xf>
    <xf numFmtId="0" fontId="120" fillId="2" borderId="7" xfId="0" applyFont="1" applyFill="1" applyBorder="1" applyAlignment="1">
      <alignment vertical="center"/>
    </xf>
    <xf numFmtId="0" fontId="120" fillId="2" borderId="12" xfId="0" applyFont="1" applyFill="1" applyBorder="1" applyAlignment="1">
      <alignment vertical="center"/>
    </xf>
    <xf numFmtId="0" fontId="121" fillId="2" borderId="7" xfId="0" applyFont="1" applyFill="1" applyBorder="1" applyAlignment="1">
      <alignment vertical="center"/>
    </xf>
    <xf numFmtId="0" fontId="121" fillId="2" borderId="12" xfId="0" applyFont="1" applyFill="1" applyBorder="1" applyAlignment="1">
      <alignment vertical="center"/>
    </xf>
    <xf numFmtId="0" fontId="121" fillId="2" borderId="8" xfId="0" applyFont="1" applyFill="1" applyBorder="1" applyAlignment="1">
      <alignment vertical="center"/>
    </xf>
    <xf numFmtId="0" fontId="121" fillId="2" borderId="14" xfId="0" applyFont="1" applyFill="1" applyBorder="1" applyAlignment="1">
      <alignment vertical="center"/>
    </xf>
    <xf numFmtId="0" fontId="121" fillId="2" borderId="15" xfId="0" applyFont="1" applyFill="1" applyBorder="1" applyAlignment="1">
      <alignment vertical="center"/>
    </xf>
    <xf numFmtId="0" fontId="121" fillId="0" borderId="7" xfId="0" applyFont="1" applyBorder="1" applyAlignment="1">
      <alignment vertical="center"/>
    </xf>
    <xf numFmtId="0" fontId="121" fillId="0" borderId="12" xfId="0" applyFont="1" applyBorder="1" applyAlignment="1">
      <alignment vertical="center"/>
    </xf>
    <xf numFmtId="0" fontId="121" fillId="2" borderId="13" xfId="0" applyFont="1" applyFill="1" applyBorder="1" applyAlignment="1">
      <alignment vertical="center"/>
    </xf>
    <xf numFmtId="0" fontId="122" fillId="21" borderId="0" xfId="3" applyFont="1" applyFill="1">
      <alignment vertical="center"/>
    </xf>
    <xf numFmtId="0" fontId="119" fillId="21" borderId="0" xfId="0" applyFont="1" applyFill="1"/>
    <xf numFmtId="0" fontId="123" fillId="21" borderId="0" xfId="0" applyFont="1" applyFill="1"/>
    <xf numFmtId="0" fontId="113" fillId="21" borderId="0" xfId="0" applyFont="1" applyFill="1"/>
    <xf numFmtId="0" fontId="114" fillId="21" borderId="0" xfId="0" applyFont="1" applyFill="1"/>
    <xf numFmtId="0" fontId="123" fillId="21" borderId="0" xfId="3" applyFont="1" applyFill="1" applyAlignment="1"/>
    <xf numFmtId="0" fontId="124" fillId="0" borderId="0" xfId="0" applyFont="1"/>
    <xf numFmtId="0" fontId="125" fillId="0" borderId="0" xfId="0" applyFont="1"/>
    <xf numFmtId="0" fontId="124" fillId="2" borderId="0" xfId="0" applyFont="1" applyFill="1" applyAlignment="1">
      <alignment horizontal="center" vertical="center"/>
    </xf>
    <xf numFmtId="0" fontId="124" fillId="0" borderId="0" xfId="0" applyFont="1" applyAlignment="1">
      <alignment horizontal="center" vertical="center"/>
    </xf>
    <xf numFmtId="0" fontId="124" fillId="2" borderId="0" xfId="0" applyFont="1" applyFill="1" applyAlignment="1">
      <alignment vertical="center"/>
    </xf>
    <xf numFmtId="0" fontId="126" fillId="2" borderId="0" xfId="0" applyFont="1" applyFill="1"/>
    <xf numFmtId="0" fontId="126" fillId="2" borderId="0" xfId="0" applyFont="1" applyFill="1" applyAlignment="1">
      <alignment horizontal="center"/>
    </xf>
    <xf numFmtId="0" fontId="124" fillId="2" borderId="0" xfId="0" applyFont="1" applyFill="1"/>
    <xf numFmtId="0" fontId="125" fillId="2" borderId="0" xfId="0" applyFont="1" applyFill="1"/>
    <xf numFmtId="0" fontId="125" fillId="2" borderId="0" xfId="0" applyFont="1" applyFill="1" applyAlignment="1">
      <alignment horizontal="center"/>
    </xf>
    <xf numFmtId="0" fontId="124" fillId="0" borderId="0" xfId="0" applyFont="1" applyAlignment="1">
      <alignment vertical="center"/>
    </xf>
    <xf numFmtId="0" fontId="125" fillId="0" borderId="0" xfId="0" applyFont="1" applyAlignment="1">
      <alignment horizontal="center"/>
    </xf>
    <xf numFmtId="0" fontId="127" fillId="0" borderId="0" xfId="0" applyFont="1" applyAlignment="1">
      <alignment horizontal="center" vertical="center"/>
    </xf>
    <xf numFmtId="0" fontId="127" fillId="0" borderId="0" xfId="0" applyFont="1" applyAlignment="1">
      <alignment vertical="center"/>
    </xf>
    <xf numFmtId="0" fontId="125" fillId="2" borderId="11" xfId="0" applyFont="1" applyFill="1" applyBorder="1" applyAlignment="1">
      <alignment horizontal="center"/>
    </xf>
    <xf numFmtId="0" fontId="125" fillId="2" borderId="59" xfId="0" applyFont="1" applyFill="1" applyBorder="1" applyAlignment="1">
      <alignment horizontal="center"/>
    </xf>
    <xf numFmtId="0" fontId="125" fillId="0" borderId="59" xfId="0" applyFont="1" applyBorder="1" applyAlignment="1">
      <alignment horizontal="center"/>
    </xf>
    <xf numFmtId="0" fontId="125" fillId="2" borderId="60" xfId="0" applyFont="1" applyFill="1" applyBorder="1" applyAlignment="1">
      <alignment horizontal="center"/>
    </xf>
    <xf numFmtId="0" fontId="124" fillId="2" borderId="1" xfId="0" applyFont="1" applyFill="1" applyBorder="1" applyAlignment="1">
      <alignment horizontal="center"/>
    </xf>
    <xf numFmtId="0" fontId="124" fillId="2" borderId="3" xfId="0" applyFont="1" applyFill="1" applyBorder="1" applyAlignment="1">
      <alignment horizontal="left" vertical="center"/>
    </xf>
    <xf numFmtId="0" fontId="124" fillId="2" borderId="10" xfId="0" applyFont="1" applyFill="1" applyBorder="1" applyAlignment="1">
      <alignment horizontal="left" vertical="center"/>
    </xf>
    <xf numFmtId="0" fontId="124" fillId="2" borderId="9" xfId="0" applyFont="1" applyFill="1" applyBorder="1" applyAlignment="1">
      <alignment horizontal="center" textRotation="90"/>
    </xf>
    <xf numFmtId="0" fontId="124" fillId="2" borderId="3" xfId="0" applyFont="1" applyFill="1" applyBorder="1" applyAlignment="1">
      <alignment horizontal="center" vertical="center"/>
    </xf>
    <xf numFmtId="0" fontId="124" fillId="0" borderId="3" xfId="0" applyFont="1" applyBorder="1" applyAlignment="1">
      <alignment horizontal="center" vertical="center"/>
    </xf>
    <xf numFmtId="0" fontId="124" fillId="2" borderId="3" xfId="0" applyFont="1" applyFill="1" applyBorder="1"/>
    <xf numFmtId="0" fontId="124" fillId="2" borderId="10" xfId="0" applyFont="1" applyFill="1" applyBorder="1"/>
    <xf numFmtId="0" fontId="124" fillId="0" borderId="1" xfId="0" applyFont="1" applyBorder="1" applyAlignment="1">
      <alignment horizontal="center" vertical="center"/>
    </xf>
    <xf numFmtId="0" fontId="124" fillId="2" borderId="19" xfId="0" applyFont="1" applyFill="1" applyBorder="1" applyAlignment="1">
      <alignment horizontal="center" vertical="center" wrapText="1"/>
    </xf>
    <xf numFmtId="0" fontId="4" fillId="2" borderId="0" xfId="0" applyFont="1" applyFill="1"/>
    <xf numFmtId="0" fontId="124" fillId="2" borderId="5" xfId="0" applyFont="1" applyFill="1" applyBorder="1" applyAlignment="1">
      <alignment horizontal="center"/>
    </xf>
    <xf numFmtId="0" fontId="124" fillId="2" borderId="6" xfId="0" applyFont="1" applyFill="1" applyBorder="1"/>
    <xf numFmtId="0" fontId="124" fillId="2" borderId="11" xfId="0" applyFont="1" applyFill="1" applyBorder="1"/>
    <xf numFmtId="0" fontId="124" fillId="2" borderId="18" xfId="0" applyFont="1" applyFill="1" applyBorder="1" applyAlignment="1">
      <alignment horizontal="center" textRotation="90"/>
    </xf>
    <xf numFmtId="0" fontId="124" fillId="2" borderId="6" xfId="0" applyFont="1" applyFill="1" applyBorder="1" applyAlignment="1">
      <alignment horizontal="center" vertical="center" wrapText="1"/>
    </xf>
    <xf numFmtId="0" fontId="124" fillId="0" borderId="6" xfId="0" applyFont="1" applyBorder="1" applyAlignment="1">
      <alignment horizontal="center" vertical="center" wrapText="1"/>
    </xf>
    <xf numFmtId="0" fontId="124" fillId="2" borderId="6" xfId="0" applyFont="1" applyFill="1" applyBorder="1" applyAlignment="1">
      <alignment horizontal="center" vertical="center"/>
    </xf>
    <xf numFmtId="0" fontId="124" fillId="2" borderId="11" xfId="0" applyFont="1" applyFill="1" applyBorder="1" applyAlignment="1">
      <alignment horizontal="center" vertical="center"/>
    </xf>
    <xf numFmtId="0" fontId="124" fillId="0" borderId="5" xfId="0" applyFont="1" applyBorder="1"/>
    <xf numFmtId="0" fontId="124" fillId="2" borderId="20" xfId="0" applyFont="1" applyFill="1" applyBorder="1" applyAlignment="1">
      <alignment horizontal="center" vertical="center" wrapText="1"/>
    </xf>
    <xf numFmtId="3" fontId="125" fillId="2" borderId="2" xfId="0" applyNumberFormat="1" applyFont="1" applyFill="1" applyBorder="1" applyAlignment="1">
      <alignment horizontal="center" vertical="center"/>
    </xf>
    <xf numFmtId="0" fontId="128" fillId="2" borderId="7" xfId="0" applyFont="1" applyFill="1" applyBorder="1" applyAlignment="1">
      <alignment vertical="center"/>
    </xf>
    <xf numFmtId="0" fontId="128" fillId="0" borderId="12" xfId="0" applyFont="1" applyBorder="1" applyAlignment="1">
      <alignment vertical="center"/>
    </xf>
    <xf numFmtId="0" fontId="125" fillId="2" borderId="7" xfId="0" applyFont="1" applyFill="1" applyBorder="1" applyAlignment="1">
      <alignment horizontal="center"/>
    </xf>
    <xf numFmtId="0" fontId="125" fillId="0" borderId="8" xfId="0" applyFont="1" applyBorder="1" applyAlignment="1">
      <alignment horizontal="center" vertical="center"/>
    </xf>
    <xf numFmtId="1" fontId="125" fillId="0" borderId="8" xfId="0" applyNumberFormat="1" applyFont="1" applyBorder="1" applyAlignment="1">
      <alignment horizontal="center" vertical="center"/>
    </xf>
    <xf numFmtId="0" fontId="125" fillId="2" borderId="8" xfId="0" applyFont="1" applyFill="1" applyBorder="1"/>
    <xf numFmtId="1" fontId="125" fillId="2" borderId="8" xfId="0" applyNumberFormat="1" applyFont="1" applyFill="1" applyBorder="1" applyAlignment="1">
      <alignment horizontal="center" vertical="center"/>
    </xf>
    <xf numFmtId="0" fontId="125" fillId="2" borderId="8" xfId="0" applyFont="1" applyFill="1" applyBorder="1" applyAlignment="1">
      <alignment horizontal="center" vertical="center"/>
    </xf>
    <xf numFmtId="1" fontId="125" fillId="2" borderId="7" xfId="0" applyNumberFormat="1" applyFont="1" applyFill="1" applyBorder="1" applyAlignment="1">
      <alignment horizontal="center" vertical="center"/>
    </xf>
    <xf numFmtId="3" fontId="125" fillId="2" borderId="7" xfId="0" applyNumberFormat="1" applyFont="1" applyFill="1" applyBorder="1" applyAlignment="1">
      <alignment horizontal="center" vertical="center"/>
    </xf>
    <xf numFmtId="2" fontId="125" fillId="2" borderId="7" xfId="0" applyNumberFormat="1" applyFont="1" applyFill="1" applyBorder="1" applyAlignment="1">
      <alignment horizontal="center" vertical="center"/>
    </xf>
    <xf numFmtId="0" fontId="125" fillId="2" borderId="7" xfId="0" applyFont="1" applyFill="1" applyBorder="1"/>
    <xf numFmtId="3" fontId="125" fillId="2" borderId="4" xfId="0" applyNumberFormat="1" applyFont="1" applyFill="1" applyBorder="1" applyAlignment="1">
      <alignment horizontal="center" vertical="center"/>
    </xf>
    <xf numFmtId="0" fontId="128" fillId="2" borderId="12" xfId="0" applyFont="1" applyFill="1" applyBorder="1" applyAlignment="1">
      <alignment vertical="center"/>
    </xf>
    <xf numFmtId="0" fontId="124" fillId="0" borderId="8" xfId="0" applyFont="1" applyBorder="1" applyAlignment="1">
      <alignment horizontal="center" vertical="center"/>
    </xf>
    <xf numFmtId="0" fontId="125" fillId="0" borderId="8" xfId="0" applyFont="1" applyBorder="1"/>
    <xf numFmtId="0" fontId="129" fillId="2" borderId="7" xfId="0" applyFont="1" applyFill="1" applyBorder="1"/>
    <xf numFmtId="0" fontId="128" fillId="2" borderId="15" xfId="0" applyFont="1" applyFill="1" applyBorder="1" applyAlignment="1">
      <alignment vertical="center"/>
    </xf>
    <xf numFmtId="1" fontId="49" fillId="2" borderId="8" xfId="0" applyNumberFormat="1" applyFont="1" applyFill="1" applyBorder="1" applyAlignment="1">
      <alignment horizontal="center" vertical="center"/>
    </xf>
    <xf numFmtId="1" fontId="125" fillId="28" borderId="8" xfId="0" applyNumberFormat="1" applyFont="1" applyFill="1" applyBorder="1" applyAlignment="1">
      <alignment horizontal="center" vertical="center"/>
    </xf>
    <xf numFmtId="3" fontId="18" fillId="2" borderId="4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1" fontId="5" fillId="2" borderId="8" xfId="0" applyNumberFormat="1" applyFont="1" applyFill="1" applyBorder="1" applyAlignment="1">
      <alignment horizontal="center" vertical="center"/>
    </xf>
    <xf numFmtId="0" fontId="130" fillId="2" borderId="0" xfId="0" applyFont="1" applyFill="1"/>
    <xf numFmtId="0" fontId="130" fillId="2" borderId="0" xfId="0" applyFont="1" applyFill="1" applyAlignment="1">
      <alignment horizontal="center"/>
    </xf>
    <xf numFmtId="0" fontId="5" fillId="2" borderId="7" xfId="0" applyFont="1" applyFill="1" applyBorder="1" applyAlignment="1">
      <alignment horizontal="center"/>
    </xf>
    <xf numFmtId="1" fontId="5" fillId="0" borderId="8" xfId="0" applyNumberFormat="1" applyFont="1" applyBorder="1" applyAlignment="1">
      <alignment horizontal="center" vertical="center"/>
    </xf>
    <xf numFmtId="0" fontId="5" fillId="2" borderId="8" xfId="0" applyFont="1" applyFill="1" applyBorder="1"/>
    <xf numFmtId="0" fontId="5" fillId="0" borderId="8" xfId="0" applyFont="1" applyBorder="1" applyAlignment="1">
      <alignment horizontal="center" vertical="center"/>
    </xf>
    <xf numFmtId="3" fontId="18" fillId="2" borderId="2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" fontId="5" fillId="3" borderId="8" xfId="0" applyNumberFormat="1" applyFont="1" applyFill="1" applyBorder="1" applyAlignment="1">
      <alignment horizontal="center" vertical="center"/>
    </xf>
    <xf numFmtId="0" fontId="13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18" fillId="2" borderId="6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5" fillId="2" borderId="0" xfId="0" applyNumberFormat="1" applyFont="1" applyFill="1" applyAlignment="1">
      <alignment horizontal="center" vertical="center"/>
    </xf>
    <xf numFmtId="167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168" fontId="5" fillId="2" borderId="7" xfId="1" applyNumberFormat="1" applyFont="1" applyFill="1" applyBorder="1" applyAlignment="1">
      <alignment horizontal="center" vertical="center"/>
    </xf>
    <xf numFmtId="168" fontId="5" fillId="0" borderId="7" xfId="1" applyNumberFormat="1" applyFont="1" applyFill="1" applyBorder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1" fillId="2" borderId="0" xfId="0" applyFont="1" applyFill="1" applyAlignment="1">
      <alignment horizontal="center"/>
    </xf>
    <xf numFmtId="0" fontId="131" fillId="2" borderId="0" xfId="0" applyFont="1" applyFill="1"/>
    <xf numFmtId="0" fontId="132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/>
    <xf numFmtId="0" fontId="5" fillId="0" borderId="0" xfId="0" applyFont="1"/>
    <xf numFmtId="165" fontId="3" fillId="2" borderId="0" xfId="0" applyNumberFormat="1" applyFont="1" applyFill="1" applyAlignment="1">
      <alignment horizontal="center" vertical="center"/>
    </xf>
    <xf numFmtId="3" fontId="125" fillId="29" borderId="4" xfId="0" applyNumberFormat="1" applyFont="1" applyFill="1" applyBorder="1" applyAlignment="1">
      <alignment horizontal="center" vertical="center"/>
    </xf>
    <xf numFmtId="0" fontId="128" fillId="29" borderId="7" xfId="0" applyFont="1" applyFill="1" applyBorder="1" applyAlignment="1">
      <alignment vertical="center"/>
    </xf>
    <xf numFmtId="0" fontId="128" fillId="29" borderId="12" xfId="0" applyFont="1" applyFill="1" applyBorder="1" applyAlignment="1">
      <alignment vertical="center"/>
    </xf>
    <xf numFmtId="0" fontId="125" fillId="29" borderId="7" xfId="0" applyFont="1" applyFill="1" applyBorder="1" applyAlignment="1">
      <alignment horizontal="center"/>
    </xf>
    <xf numFmtId="0" fontId="125" fillId="29" borderId="8" xfId="0" applyFont="1" applyFill="1" applyBorder="1" applyAlignment="1">
      <alignment horizontal="center" vertical="center"/>
    </xf>
    <xf numFmtId="1" fontId="125" fillId="29" borderId="8" xfId="0" applyNumberFormat="1" applyFont="1" applyFill="1" applyBorder="1" applyAlignment="1">
      <alignment horizontal="center" vertical="center"/>
    </xf>
    <xf numFmtId="0" fontId="125" fillId="29" borderId="8" xfId="0" applyFont="1" applyFill="1" applyBorder="1"/>
    <xf numFmtId="1" fontId="125" fillId="29" borderId="7" xfId="0" applyNumberFormat="1" applyFont="1" applyFill="1" applyBorder="1" applyAlignment="1">
      <alignment horizontal="center" vertical="center"/>
    </xf>
    <xf numFmtId="3" fontId="125" fillId="29" borderId="7" xfId="0" applyNumberFormat="1" applyFont="1" applyFill="1" applyBorder="1" applyAlignment="1">
      <alignment horizontal="center" vertical="center"/>
    </xf>
    <xf numFmtId="2" fontId="125" fillId="29" borderId="7" xfId="0" applyNumberFormat="1" applyFont="1" applyFill="1" applyBorder="1" applyAlignment="1">
      <alignment horizontal="center" vertical="center"/>
    </xf>
    <xf numFmtId="0" fontId="125" fillId="29" borderId="7" xfId="0" applyFont="1" applyFill="1" applyBorder="1"/>
    <xf numFmtId="0" fontId="125" fillId="29" borderId="0" xfId="0" applyFont="1" applyFill="1"/>
    <xf numFmtId="0" fontId="125" fillId="29" borderId="0" xfId="0" applyFont="1" applyFill="1" applyAlignment="1">
      <alignment horizontal="center"/>
    </xf>
    <xf numFmtId="0" fontId="12" fillId="29" borderId="0" xfId="0" applyFont="1" applyFill="1"/>
    <xf numFmtId="3" fontId="125" fillId="29" borderId="2" xfId="0" applyNumberFormat="1" applyFont="1" applyFill="1" applyBorder="1" applyAlignment="1">
      <alignment horizontal="center" vertical="center"/>
    </xf>
    <xf numFmtId="0" fontId="124" fillId="29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33" fillId="2" borderId="0" xfId="0" applyFont="1" applyFill="1"/>
    <xf numFmtId="0" fontId="4" fillId="2" borderId="1" xfId="0" applyFont="1" applyFill="1" applyBorder="1" applyAlignment="1">
      <alignment horizontal="center"/>
    </xf>
    <xf numFmtId="0" fontId="16" fillId="2" borderId="3" xfId="0" applyFont="1" applyFill="1" applyBorder="1" applyAlignment="1">
      <alignment vertical="center"/>
    </xf>
    <xf numFmtId="0" fontId="16" fillId="2" borderId="10" xfId="0" applyFont="1" applyFill="1" applyBorder="1" applyAlignment="1">
      <alignment vertical="center"/>
    </xf>
    <xf numFmtId="0" fontId="16" fillId="0" borderId="3" xfId="0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0" fontId="13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/>
    <xf numFmtId="0" fontId="4" fillId="2" borderId="11" xfId="0" applyFont="1" applyFill="1" applyBorder="1"/>
    <xf numFmtId="0" fontId="27" fillId="0" borderId="6" xfId="0" applyFont="1" applyBorder="1" applyAlignment="1">
      <alignment horizontal="center" vertical="center" wrapText="1"/>
    </xf>
    <xf numFmtId="1" fontId="27" fillId="0" borderId="6" xfId="0" applyNumberFormat="1" applyFont="1" applyBorder="1" applyAlignment="1">
      <alignment horizontal="center" vertical="center" wrapText="1"/>
    </xf>
    <xf numFmtId="0" fontId="134" fillId="2" borderId="5" xfId="0" applyFont="1" applyFill="1" applyBorder="1"/>
    <xf numFmtId="0" fontId="12" fillId="0" borderId="7" xfId="0" applyFont="1" applyBorder="1"/>
    <xf numFmtId="0" fontId="29" fillId="2" borderId="13" xfId="0" applyFont="1" applyFill="1" applyBorder="1"/>
    <xf numFmtId="1" fontId="18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0" fontId="29" fillId="2" borderId="7" xfId="0" applyFont="1" applyFill="1" applyBorder="1"/>
    <xf numFmtId="168" fontId="5" fillId="2" borderId="0" xfId="1" applyNumberFormat="1" applyFont="1" applyFill="1" applyBorder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7" fillId="2" borderId="12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37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138" fillId="0" borderId="0" xfId="0" applyFont="1"/>
    <xf numFmtId="0" fontId="139" fillId="2" borderId="0" xfId="0" applyFont="1" applyFill="1"/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40" fillId="0" borderId="0" xfId="0" applyFont="1" applyAlignment="1">
      <alignment horizontal="left" vertical="center"/>
    </xf>
    <xf numFmtId="0" fontId="28" fillId="2" borderId="0" xfId="0" applyFont="1" applyFill="1"/>
    <xf numFmtId="0" fontId="141" fillId="2" borderId="0" xfId="0" applyFont="1" applyFill="1"/>
    <xf numFmtId="0" fontId="140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4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143" fillId="2" borderId="0" xfId="0" applyFont="1" applyFill="1"/>
    <xf numFmtId="1" fontId="144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1" fontId="23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2" fillId="0" borderId="0" xfId="0" applyFont="1"/>
    <xf numFmtId="0" fontId="28" fillId="0" borderId="0" xfId="0" applyFont="1"/>
    <xf numFmtId="0" fontId="125" fillId="0" borderId="0" xfId="0" applyFont="1" applyAlignment="1">
      <alignment horizontal="center" vertical="center"/>
    </xf>
    <xf numFmtId="0" fontId="124" fillId="0" borderId="0" xfId="0" applyFont="1" applyAlignment="1">
      <alignment horizontal="center" vertical="center" wrapText="1"/>
    </xf>
    <xf numFmtId="0" fontId="125" fillId="0" borderId="0" xfId="0" applyFont="1" applyAlignment="1">
      <alignment horizontal="center" vertical="center" wrapText="1"/>
    </xf>
    <xf numFmtId="0" fontId="124" fillId="2" borderId="0" xfId="0" applyFont="1" applyFill="1" applyAlignment="1">
      <alignment horizontal="center" vertical="center" wrapText="1"/>
    </xf>
    <xf numFmtId="0" fontId="124" fillId="2" borderId="0" xfId="0" applyFont="1" applyFill="1" applyAlignment="1">
      <alignment vertical="center" wrapText="1"/>
    </xf>
    <xf numFmtId="0" fontId="125" fillId="2" borderId="0" xfId="0" applyFont="1" applyFill="1" applyAlignment="1">
      <alignment horizontal="center" vertical="center"/>
    </xf>
    <xf numFmtId="0" fontId="125" fillId="2" borderId="0" xfId="0" applyFont="1" applyFill="1" applyAlignment="1">
      <alignment horizontal="center" vertical="center" wrapText="1"/>
    </xf>
    <xf numFmtId="2" fontId="125" fillId="2" borderId="0" xfId="0" applyNumberFormat="1" applyFont="1" applyFill="1" applyAlignment="1">
      <alignment horizontal="center" vertical="center" wrapText="1"/>
    </xf>
    <xf numFmtId="0" fontId="125" fillId="2" borderId="0" xfId="0" applyFont="1" applyFill="1" applyAlignment="1">
      <alignment horizontal="left" vertical="center" wrapText="1"/>
    </xf>
    <xf numFmtId="0" fontId="124" fillId="0" borderId="7" xfId="0" applyFont="1" applyBorder="1" applyAlignment="1">
      <alignment horizontal="center" vertical="center" wrapText="1"/>
    </xf>
    <xf numFmtId="0" fontId="124" fillId="2" borderId="7" xfId="0" applyFont="1" applyFill="1" applyBorder="1" applyAlignment="1">
      <alignment vertical="center"/>
    </xf>
    <xf numFmtId="0" fontId="124" fillId="2" borderId="7" xfId="0" applyFont="1" applyFill="1" applyBorder="1" applyAlignment="1">
      <alignment horizontal="center" vertical="center" wrapText="1"/>
    </xf>
    <xf numFmtId="0" fontId="124" fillId="2" borderId="7" xfId="0" applyFont="1" applyFill="1" applyBorder="1" applyAlignment="1">
      <alignment vertical="center" wrapText="1"/>
    </xf>
    <xf numFmtId="0" fontId="145" fillId="2" borderId="7" xfId="0" applyFont="1" applyFill="1" applyBorder="1" applyAlignment="1">
      <alignment horizontal="center" vertical="center" wrapText="1"/>
    </xf>
    <xf numFmtId="0" fontId="126" fillId="2" borderId="7" xfId="0" applyFont="1" applyFill="1" applyBorder="1" applyAlignment="1">
      <alignment vertical="center" wrapText="1"/>
    </xf>
    <xf numFmtId="0" fontId="124" fillId="2" borderId="7" xfId="0" applyFont="1" applyFill="1" applyBorder="1" applyAlignment="1">
      <alignment horizontal="center" vertical="center"/>
    </xf>
    <xf numFmtId="2" fontId="124" fillId="2" borderId="7" xfId="0" applyNumberFormat="1" applyFont="1" applyFill="1" applyBorder="1" applyAlignment="1">
      <alignment horizontal="center" vertical="center" wrapText="1"/>
    </xf>
    <xf numFmtId="0" fontId="124" fillId="2" borderId="7" xfId="0" applyFont="1" applyFill="1" applyBorder="1" applyAlignment="1">
      <alignment horizontal="left" vertical="center" wrapText="1"/>
    </xf>
    <xf numFmtId="0" fontId="125" fillId="2" borderId="7" xfId="0" applyFont="1" applyFill="1" applyBorder="1" applyAlignment="1">
      <alignment vertical="center"/>
    </xf>
    <xf numFmtId="3" fontId="125" fillId="2" borderId="7" xfId="0" applyNumberFormat="1" applyFont="1" applyFill="1" applyBorder="1" applyAlignment="1">
      <alignment horizontal="right" vertical="center"/>
    </xf>
    <xf numFmtId="169" fontId="125" fillId="2" borderId="7" xfId="0" applyNumberFormat="1" applyFont="1" applyFill="1" applyBorder="1" applyAlignment="1">
      <alignment horizontal="center" vertical="center"/>
    </xf>
    <xf numFmtId="0" fontId="49" fillId="2" borderId="7" xfId="0" applyFont="1" applyFill="1" applyBorder="1"/>
    <xf numFmtId="0" fontId="145" fillId="2" borderId="7" xfId="0" applyFont="1" applyFill="1" applyBorder="1"/>
    <xf numFmtId="0" fontId="128" fillId="2" borderId="7" xfId="0" applyFont="1" applyFill="1" applyBorder="1" applyAlignment="1">
      <alignment horizontal="left" vertical="center"/>
    </xf>
    <xf numFmtId="0" fontId="146" fillId="2" borderId="7" xfId="0" applyFont="1" applyFill="1" applyBorder="1" applyAlignment="1">
      <alignment horizontal="left" vertical="center"/>
    </xf>
    <xf numFmtId="0" fontId="125" fillId="0" borderId="7" xfId="0" applyFont="1" applyBorder="1" applyAlignment="1">
      <alignment vertical="center"/>
    </xf>
    <xf numFmtId="0" fontId="125" fillId="0" borderId="0" xfId="0" applyFont="1" applyAlignment="1">
      <alignment vertical="center"/>
    </xf>
    <xf numFmtId="0" fontId="125" fillId="0" borderId="0" xfId="0" applyFont="1" applyAlignment="1">
      <alignment horizontal="left" vertical="center"/>
    </xf>
    <xf numFmtId="1" fontId="125" fillId="2" borderId="0" xfId="0" applyNumberFormat="1" applyFont="1" applyFill="1"/>
    <xf numFmtId="166" fontId="125" fillId="2" borderId="0" xfId="0" applyNumberFormat="1" applyFont="1" applyFill="1" applyAlignment="1">
      <alignment horizontal="center" vertical="center"/>
    </xf>
    <xf numFmtId="169" fontId="125" fillId="2" borderId="0" xfId="0" applyNumberFormat="1" applyFont="1" applyFill="1" applyAlignment="1">
      <alignment horizontal="center" vertical="center"/>
    </xf>
    <xf numFmtId="3" fontId="125" fillId="2" borderId="0" xfId="0" applyNumberFormat="1" applyFont="1" applyFill="1" applyAlignment="1">
      <alignment horizontal="center" vertical="center"/>
    </xf>
    <xf numFmtId="1" fontId="125" fillId="2" borderId="0" xfId="0" applyNumberFormat="1" applyFont="1" applyFill="1" applyAlignment="1">
      <alignment horizontal="center" vertical="center"/>
    </xf>
    <xf numFmtId="2" fontId="125" fillId="2" borderId="0" xfId="0" applyNumberFormat="1" applyFont="1" applyFill="1"/>
    <xf numFmtId="0" fontId="125" fillId="0" borderId="0" xfId="0" applyFont="1" applyAlignment="1">
      <alignment horizontal="right" vertical="center"/>
    </xf>
    <xf numFmtId="0" fontId="125" fillId="2" borderId="0" xfId="0" applyFont="1" applyFill="1" applyAlignment="1">
      <alignment horizontal="right" vertical="center"/>
    </xf>
    <xf numFmtId="1" fontId="124" fillId="2" borderId="0" xfId="0" applyNumberFormat="1" applyFont="1" applyFill="1" applyAlignment="1">
      <alignment horizontal="center" vertical="center"/>
    </xf>
    <xf numFmtId="1" fontId="125" fillId="2" borderId="0" xfId="0" applyNumberFormat="1" applyFont="1" applyFill="1" applyAlignment="1">
      <alignment horizontal="right" vertical="center"/>
    </xf>
    <xf numFmtId="0" fontId="125" fillId="2" borderId="0" xfId="0" applyFont="1" applyFill="1" applyAlignment="1">
      <alignment horizontal="left" vertical="center"/>
    </xf>
    <xf numFmtId="0" fontId="124" fillId="2" borderId="0" xfId="0" applyFont="1" applyFill="1" applyAlignment="1">
      <alignment horizontal="left" vertical="center"/>
    </xf>
    <xf numFmtId="0" fontId="124" fillId="0" borderId="0" xfId="0" applyFont="1" applyAlignment="1">
      <alignment horizontal="right" vertical="center"/>
    </xf>
    <xf numFmtId="1" fontId="124" fillId="2" borderId="0" xfId="0" applyNumberFormat="1" applyFont="1" applyFill="1" applyAlignment="1">
      <alignment horizontal="right" vertical="center"/>
    </xf>
    <xf numFmtId="0" fontId="124" fillId="2" borderId="0" xfId="0" applyFont="1" applyFill="1" applyAlignment="1">
      <alignment horizontal="right" vertical="center"/>
    </xf>
    <xf numFmtId="0" fontId="126" fillId="2" borderId="0" xfId="0" applyFont="1" applyFill="1" applyAlignment="1">
      <alignment horizontal="left" vertical="center"/>
    </xf>
    <xf numFmtId="0" fontId="125" fillId="2" borderId="0" xfId="0" applyFont="1" applyFill="1" applyAlignment="1">
      <alignment vertical="center"/>
    </xf>
    <xf numFmtId="0" fontId="79" fillId="0" borderId="0" xfId="0" applyFont="1"/>
    <xf numFmtId="0" fontId="97" fillId="0" borderId="7" xfId="0" applyFont="1" applyBorder="1"/>
    <xf numFmtId="1" fontId="147" fillId="23" borderId="41" xfId="0" applyNumberFormat="1" applyFont="1" applyFill="1" applyBorder="1" applyAlignment="1">
      <alignment horizontal="center" vertical="center" wrapText="1"/>
    </xf>
    <xf numFmtId="0" fontId="147" fillId="23" borderId="41" xfId="0" applyFont="1" applyFill="1" applyBorder="1" applyAlignment="1">
      <alignment horizontal="center" vertical="center" wrapText="1"/>
    </xf>
    <xf numFmtId="0" fontId="148" fillId="24" borderId="41" xfId="0" applyFont="1" applyFill="1" applyBorder="1" applyAlignment="1">
      <alignment horizontal="center" vertical="center" wrapText="1"/>
    </xf>
    <xf numFmtId="3" fontId="149" fillId="0" borderId="42" xfId="0" applyNumberFormat="1" applyFont="1" applyBorder="1" applyAlignment="1">
      <alignment horizontal="left" vertical="center"/>
    </xf>
    <xf numFmtId="0" fontId="149" fillId="0" borderId="7" xfId="0" applyFont="1" applyBorder="1"/>
    <xf numFmtId="2" fontId="97" fillId="0" borderId="42" xfId="0" applyNumberFormat="1" applyFont="1" applyBorder="1"/>
    <xf numFmtId="2" fontId="150" fillId="23" borderId="42" xfId="0" applyNumberFormat="1" applyFont="1" applyFill="1" applyBorder="1"/>
    <xf numFmtId="166" fontId="151" fillId="22" borderId="42" xfId="0" applyNumberFormat="1" applyFont="1" applyFill="1" applyBorder="1"/>
    <xf numFmtId="166" fontId="97" fillId="24" borderId="42" xfId="0" applyNumberFormat="1" applyFont="1" applyFill="1" applyBorder="1"/>
    <xf numFmtId="0" fontId="152" fillId="0" borderId="7" xfId="0" applyFont="1" applyBorder="1"/>
    <xf numFmtId="166" fontId="152" fillId="0" borderId="42" xfId="0" applyNumberFormat="1" applyFont="1" applyBorder="1"/>
    <xf numFmtId="2" fontId="153" fillId="23" borderId="42" xfId="0" applyNumberFormat="1" applyFont="1" applyFill="1" applyBorder="1"/>
    <xf numFmtId="166" fontId="152" fillId="24" borderId="42" xfId="0" applyNumberFormat="1" applyFont="1" applyFill="1" applyBorder="1"/>
    <xf numFmtId="1" fontId="152" fillId="0" borderId="42" xfId="0" applyNumberFormat="1" applyFont="1" applyBorder="1"/>
    <xf numFmtId="166" fontId="123" fillId="0" borderId="42" xfId="0" applyNumberFormat="1" applyFont="1" applyBorder="1" applyAlignment="1">
      <alignment vertical="center"/>
    </xf>
    <xf numFmtId="0" fontId="155" fillId="0" borderId="15" xfId="5" applyFont="1" applyBorder="1"/>
    <xf numFmtId="1" fontId="156" fillId="0" borderId="42" xfId="0" applyNumberFormat="1" applyFont="1" applyBorder="1"/>
    <xf numFmtId="0" fontId="74" fillId="2" borderId="0" xfId="0" applyFont="1" applyFill="1" applyAlignment="1">
      <alignment vertical="center"/>
    </xf>
    <xf numFmtId="0" fontId="155" fillId="0" borderId="12" xfId="5" applyFont="1" applyBorder="1"/>
    <xf numFmtId="0" fontId="155" fillId="0" borderId="7" xfId="5" applyFont="1" applyBorder="1"/>
    <xf numFmtId="0" fontId="135" fillId="2" borderId="7" xfId="0" applyFont="1" applyFill="1" applyBorder="1"/>
    <xf numFmtId="0" fontId="24" fillId="2" borderId="8" xfId="0" applyFont="1" applyFill="1" applyBorder="1" applyAlignment="1">
      <alignment horizontal="center" vertical="center"/>
    </xf>
    <xf numFmtId="0" fontId="136" fillId="0" borderId="13" xfId="0" applyFont="1" applyBorder="1" applyAlignment="1">
      <alignment horizontal="center" vertical="center"/>
    </xf>
    <xf numFmtId="3" fontId="29" fillId="2" borderId="0" xfId="0" applyNumberFormat="1" applyFont="1" applyFill="1" applyAlignment="1">
      <alignment horizontal="center" vertical="center"/>
    </xf>
    <xf numFmtId="0" fontId="30" fillId="2" borderId="0" xfId="0" applyFont="1" applyFill="1" applyAlignment="1">
      <alignment horizontal="left" vertical="center"/>
    </xf>
    <xf numFmtId="0" fontId="135" fillId="2" borderId="13" xfId="0" applyFont="1" applyFill="1" applyBorder="1"/>
    <xf numFmtId="2" fontId="5" fillId="2" borderId="0" xfId="0" applyNumberFormat="1" applyFont="1" applyFill="1" applyAlignment="1">
      <alignment horizontal="center" vertical="center"/>
    </xf>
    <xf numFmtId="0" fontId="136" fillId="0" borderId="0" xfId="0" applyFont="1" applyAlignment="1">
      <alignment horizontal="center" vertical="center"/>
    </xf>
    <xf numFmtId="1" fontId="5" fillId="30" borderId="8" xfId="0" applyNumberFormat="1" applyFont="1" applyFill="1" applyBorder="1" applyAlignment="1">
      <alignment horizontal="center" vertical="center"/>
    </xf>
    <xf numFmtId="0" fontId="5" fillId="30" borderId="8" xfId="0" applyFont="1" applyFill="1" applyBorder="1" applyAlignment="1">
      <alignment horizontal="center" vertical="center"/>
    </xf>
    <xf numFmtId="0" fontId="20" fillId="30" borderId="8" xfId="0" applyFont="1" applyFill="1" applyBorder="1"/>
    <xf numFmtId="0" fontId="157" fillId="2" borderId="7" xfId="0" applyFont="1" applyFill="1" applyBorder="1"/>
    <xf numFmtId="0" fontId="157" fillId="2" borderId="0" xfId="0" applyFont="1" applyFill="1"/>
    <xf numFmtId="3" fontId="95" fillId="3" borderId="42" xfId="0" applyNumberFormat="1" applyFont="1" applyFill="1" applyBorder="1" applyAlignment="1">
      <alignment horizontal="left" vertical="center"/>
    </xf>
    <xf numFmtId="0" fontId="121" fillId="3" borderId="7" xfId="0" applyFont="1" applyFill="1" applyBorder="1" applyAlignment="1">
      <alignment vertical="center"/>
    </xf>
    <xf numFmtId="0" fontId="121" fillId="3" borderId="12" xfId="0" applyFont="1" applyFill="1" applyBorder="1" applyAlignment="1">
      <alignment vertical="center"/>
    </xf>
    <xf numFmtId="166" fontId="97" fillId="3" borderId="42" xfId="0" applyNumberFormat="1" applyFont="1" applyFill="1" applyBorder="1"/>
    <xf numFmtId="2" fontId="98" fillId="31" borderId="42" xfId="0" applyNumberFormat="1" applyFont="1" applyFill="1" applyBorder="1"/>
    <xf numFmtId="166" fontId="99" fillId="32" borderId="42" xfId="0" applyNumberFormat="1" applyFont="1" applyFill="1" applyBorder="1"/>
    <xf numFmtId="166" fontId="100" fillId="33" borderId="42" xfId="0" applyNumberFormat="1" applyFont="1" applyFill="1" applyBorder="1"/>
    <xf numFmtId="1" fontId="97" fillId="3" borderId="42" xfId="0" applyNumberFormat="1" applyFont="1" applyFill="1" applyBorder="1"/>
    <xf numFmtId="166" fontId="101" fillId="3" borderId="42" xfId="0" applyNumberFormat="1" applyFont="1" applyFill="1" applyBorder="1" applyAlignment="1">
      <alignment vertical="center"/>
    </xf>
    <xf numFmtId="0" fontId="0" fillId="3" borderId="0" xfId="0" applyFill="1"/>
    <xf numFmtId="0" fontId="102" fillId="3" borderId="0" xfId="0" applyFont="1" applyFill="1" applyAlignment="1">
      <alignment vertical="center"/>
    </xf>
    <xf numFmtId="0" fontId="129" fillId="2" borderId="0" xfId="0" applyFont="1" applyFill="1"/>
    <xf numFmtId="0" fontId="20" fillId="34" borderId="8" xfId="0" applyFont="1" applyFill="1" applyBorder="1" applyAlignment="1">
      <alignment horizontal="center" vertical="center"/>
    </xf>
    <xf numFmtId="1" fontId="20" fillId="34" borderId="8" xfId="0" applyNumberFormat="1" applyFont="1" applyFill="1" applyBorder="1" applyAlignment="1">
      <alignment horizontal="center" vertical="center"/>
    </xf>
    <xf numFmtId="0" fontId="20" fillId="34" borderId="8" xfId="0" applyFont="1" applyFill="1" applyBorder="1"/>
    <xf numFmtId="1" fontId="5" fillId="34" borderId="8" xfId="0" applyNumberFormat="1" applyFont="1" applyFill="1" applyBorder="1" applyAlignment="1">
      <alignment horizontal="center" vertical="center"/>
    </xf>
    <xf numFmtId="0" fontId="5" fillId="34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textRotation="90"/>
    </xf>
    <xf numFmtId="0" fontId="6" fillId="2" borderId="18" xfId="0" applyFont="1" applyFill="1" applyBorder="1" applyAlignment="1">
      <alignment horizontal="center" textRotation="90"/>
    </xf>
    <xf numFmtId="0" fontId="4" fillId="2" borderId="19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3" fontId="29" fillId="2" borderId="62" xfId="0" applyNumberFormat="1" applyFont="1" applyFill="1" applyBorder="1" applyAlignment="1">
      <alignment horizontal="center" vertical="center"/>
    </xf>
    <xf numFmtId="3" fontId="29" fillId="2" borderId="63" xfId="0" applyNumberFormat="1" applyFont="1" applyFill="1" applyBorder="1" applyAlignment="1">
      <alignment horizontal="center" vertical="center"/>
    </xf>
    <xf numFmtId="3" fontId="29" fillId="2" borderId="4" xfId="0" applyNumberFormat="1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left" vertical="center"/>
    </xf>
    <xf numFmtId="0" fontId="30" fillId="2" borderId="16" xfId="0" applyFont="1" applyFill="1" applyBorder="1" applyAlignment="1">
      <alignment horizontal="left" vertical="center"/>
    </xf>
    <xf numFmtId="0" fontId="30" fillId="2" borderId="8" xfId="0" applyFont="1" applyFill="1" applyBorder="1" applyAlignment="1">
      <alignment horizontal="left" vertical="center"/>
    </xf>
    <xf numFmtId="0" fontId="127" fillId="0" borderId="0" xfId="0" applyFont="1" applyAlignment="1">
      <alignment horizontal="center" vertical="center"/>
    </xf>
    <xf numFmtId="0" fontId="124" fillId="0" borderId="0" xfId="0" applyFont="1" applyAlignment="1">
      <alignment horizontal="center" vertical="center"/>
    </xf>
    <xf numFmtId="0" fontId="125" fillId="0" borderId="0" xfId="0" applyFont="1" applyAlignment="1">
      <alignment horizontal="center" vertical="center"/>
    </xf>
    <xf numFmtId="1" fontId="124" fillId="2" borderId="0" xfId="0" applyNumberFormat="1" applyFont="1" applyFill="1" applyAlignment="1">
      <alignment horizontal="center" vertical="center"/>
    </xf>
    <xf numFmtId="0" fontId="124" fillId="0" borderId="0" xfId="0" applyFont="1" applyAlignment="1">
      <alignment horizontal="right" vertical="center"/>
    </xf>
    <xf numFmtId="3" fontId="125" fillId="0" borderId="13" xfId="0" applyNumberFormat="1" applyFont="1" applyBorder="1" applyAlignment="1">
      <alignment horizontal="center" vertical="center"/>
    </xf>
    <xf numFmtId="3" fontId="125" fillId="0" borderId="16" xfId="0" applyNumberFormat="1" applyFont="1" applyBorder="1" applyAlignment="1">
      <alignment horizontal="center" vertical="center"/>
    </xf>
    <xf numFmtId="3" fontId="125" fillId="0" borderId="8" xfId="0" applyNumberFormat="1" applyFont="1" applyBorder="1" applyAlignment="1">
      <alignment horizontal="center" vertical="center"/>
    </xf>
    <xf numFmtId="0" fontId="146" fillId="0" borderId="13" xfId="0" applyFont="1" applyBorder="1" applyAlignment="1">
      <alignment horizontal="center" vertical="center"/>
    </xf>
    <xf numFmtId="0" fontId="146" fillId="0" borderId="16" xfId="0" applyFont="1" applyBorder="1" applyAlignment="1">
      <alignment horizontal="center" vertical="center"/>
    </xf>
    <xf numFmtId="0" fontId="146" fillId="0" borderId="8" xfId="0" applyFont="1" applyBorder="1" applyAlignment="1">
      <alignment horizontal="center" vertical="center"/>
    </xf>
    <xf numFmtId="1" fontId="125" fillId="2" borderId="0" xfId="0" applyNumberFormat="1" applyFont="1" applyFill="1" applyAlignment="1">
      <alignment horizontal="center" vertical="center"/>
    </xf>
    <xf numFmtId="2" fontId="109" fillId="21" borderId="41" xfId="0" applyNumberFormat="1" applyFont="1" applyFill="1" applyBorder="1" applyAlignment="1">
      <alignment horizontal="center" vertical="center"/>
    </xf>
    <xf numFmtId="1" fontId="113" fillId="21" borderId="49" xfId="0" applyNumberFormat="1" applyFont="1" applyFill="1" applyBorder="1" applyAlignment="1">
      <alignment horizontal="center" vertical="center"/>
    </xf>
    <xf numFmtId="0" fontId="113" fillId="21" borderId="49" xfId="0" applyFont="1" applyFill="1" applyBorder="1" applyAlignment="1">
      <alignment horizontal="center" vertical="center"/>
    </xf>
    <xf numFmtId="0" fontId="109" fillId="21" borderId="41" xfId="0" applyFont="1" applyFill="1" applyBorder="1" applyAlignment="1">
      <alignment horizontal="center" vertical="center"/>
    </xf>
    <xf numFmtId="0" fontId="109" fillId="21" borderId="41" xfId="0" applyFont="1" applyFill="1" applyBorder="1" applyAlignment="1">
      <alignment horizontal="center" vertical="center" wrapText="1"/>
    </xf>
    <xf numFmtId="0" fontId="109" fillId="21" borderId="49" xfId="0" applyFont="1" applyFill="1" applyBorder="1" applyAlignment="1">
      <alignment horizontal="center" vertical="center" wrapText="1"/>
    </xf>
    <xf numFmtId="0" fontId="107" fillId="21" borderId="48" xfId="0" applyFont="1" applyFill="1" applyBorder="1" applyAlignment="1">
      <alignment horizontal="center"/>
    </xf>
    <xf numFmtId="0" fontId="108" fillId="21" borderId="48" xfId="0" applyFont="1" applyFill="1" applyBorder="1" applyAlignment="1">
      <alignment horizontal="center"/>
    </xf>
    <xf numFmtId="2" fontId="111" fillId="21" borderId="41" xfId="0" applyNumberFormat="1" applyFont="1" applyFill="1" applyBorder="1" applyAlignment="1">
      <alignment horizontal="center" vertical="center"/>
    </xf>
    <xf numFmtId="2" fontId="109" fillId="21" borderId="52" xfId="4" applyNumberFormat="1" applyFont="1" applyFill="1" applyBorder="1" applyAlignment="1" applyProtection="1">
      <alignment horizontal="center" vertical="center"/>
    </xf>
    <xf numFmtId="0" fontId="109" fillId="21" borderId="49" xfId="0" applyFont="1" applyFill="1" applyBorder="1" applyAlignment="1">
      <alignment horizontal="center" vertical="center"/>
    </xf>
    <xf numFmtId="0" fontId="85" fillId="21" borderId="41" xfId="0" applyFont="1" applyFill="1" applyBorder="1" applyAlignment="1">
      <alignment horizontal="center" vertical="center" textRotation="90" wrapText="1"/>
    </xf>
    <xf numFmtId="0" fontId="87" fillId="21" borderId="41" xfId="0" applyFont="1" applyFill="1" applyBorder="1" applyAlignment="1">
      <alignment horizontal="center" vertical="center" wrapText="1"/>
    </xf>
    <xf numFmtId="0" fontId="86" fillId="21" borderId="41" xfId="0" applyFont="1" applyFill="1" applyBorder="1" applyAlignment="1">
      <alignment horizontal="center" vertical="center"/>
    </xf>
    <xf numFmtId="0" fontId="87" fillId="21" borderId="41" xfId="0" applyFont="1" applyFill="1" applyBorder="1" applyAlignment="1">
      <alignment horizontal="center" vertical="center"/>
    </xf>
    <xf numFmtId="0" fontId="88" fillId="22" borderId="41" xfId="0" applyFont="1" applyFill="1" applyBorder="1" applyAlignment="1">
      <alignment horizontal="center" vertical="center" textRotation="90" wrapText="1"/>
    </xf>
    <xf numFmtId="1" fontId="85" fillId="21" borderId="41" xfId="0" applyNumberFormat="1" applyFont="1" applyFill="1" applyBorder="1" applyAlignment="1">
      <alignment horizontal="center" vertical="center" textRotation="90" wrapText="1"/>
    </xf>
    <xf numFmtId="0" fontId="76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0" fontId="81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166" fontId="79" fillId="0" borderId="0" xfId="0" applyNumberFormat="1" applyFont="1" applyAlignment="1">
      <alignment horizontal="center"/>
    </xf>
    <xf numFmtId="166" fontId="81" fillId="0" borderId="0" xfId="0" applyNumberFormat="1" applyFont="1" applyAlignment="1">
      <alignment horizontal="center"/>
    </xf>
    <xf numFmtId="0" fontId="85" fillId="21" borderId="41" xfId="0" applyFont="1" applyFill="1" applyBorder="1" applyAlignment="1">
      <alignment horizontal="center" vertical="center" wrapText="1"/>
    </xf>
    <xf numFmtId="0" fontId="119" fillId="21" borderId="41" xfId="0" applyFont="1" applyFill="1" applyBorder="1" applyAlignment="1">
      <alignment horizontal="center" vertical="center" wrapText="1"/>
    </xf>
    <xf numFmtId="3" fontId="104" fillId="0" borderId="17" xfId="0" applyNumberFormat="1" applyFont="1" applyBorder="1" applyAlignment="1">
      <alignment horizontal="center" vertical="center"/>
    </xf>
    <xf numFmtId="3" fontId="104" fillId="0" borderId="0" xfId="0" applyNumberFormat="1" applyFont="1" applyAlignment="1">
      <alignment horizontal="center" vertical="center"/>
    </xf>
    <xf numFmtId="3" fontId="104" fillId="0" borderId="45" xfId="0" applyNumberFormat="1" applyFont="1" applyBorder="1" applyAlignment="1">
      <alignment horizontal="center" vertical="center"/>
    </xf>
    <xf numFmtId="0" fontId="41" fillId="4" borderId="21" xfId="0" applyFont="1" applyFill="1" applyBorder="1" applyAlignment="1">
      <alignment horizontal="center" vertical="center" textRotation="90" wrapText="1"/>
    </xf>
    <xf numFmtId="0" fontId="43" fillId="0" borderId="25" xfId="0" applyFont="1" applyBorder="1"/>
    <xf numFmtId="0" fontId="43" fillId="0" borderId="27" xfId="0" applyFont="1" applyBorder="1"/>
    <xf numFmtId="2" fontId="63" fillId="4" borderId="22" xfId="0" applyNumberFormat="1" applyFont="1" applyFill="1" applyBorder="1" applyAlignment="1">
      <alignment horizontal="center" vertical="center"/>
    </xf>
    <xf numFmtId="0" fontId="43" fillId="0" borderId="24" xfId="0" applyFont="1" applyBorder="1"/>
    <xf numFmtId="1" fontId="67" fillId="4" borderId="23" xfId="0" applyNumberFormat="1" applyFont="1" applyFill="1" applyBorder="1" applyAlignment="1">
      <alignment horizontal="center" vertical="center"/>
    </xf>
    <xf numFmtId="0" fontId="62" fillId="4" borderId="0" xfId="0" applyFont="1" applyFill="1" applyAlignment="1">
      <alignment horizontal="center"/>
    </xf>
    <xf numFmtId="0" fontId="43" fillId="0" borderId="0" xfId="0" applyFont="1"/>
    <xf numFmtId="0" fontId="63" fillId="4" borderId="22" xfId="0" applyFont="1" applyFill="1" applyBorder="1" applyAlignment="1">
      <alignment horizontal="center" vertical="center"/>
    </xf>
    <xf numFmtId="2" fontId="65" fillId="4" borderId="22" xfId="0" applyNumberFormat="1" applyFont="1" applyFill="1" applyBorder="1" applyAlignment="1">
      <alignment horizontal="center" vertical="center"/>
    </xf>
    <xf numFmtId="2" fontId="63" fillId="4" borderId="33" xfId="0" applyNumberFormat="1" applyFont="1" applyFill="1" applyBorder="1" applyAlignment="1">
      <alignment horizontal="center" vertical="center"/>
    </xf>
    <xf numFmtId="0" fontId="43" fillId="0" borderId="34" xfId="0" applyFont="1" applyBorder="1"/>
    <xf numFmtId="0" fontId="63" fillId="4" borderId="23" xfId="0" applyFont="1" applyFill="1" applyBorder="1" applyAlignment="1">
      <alignment horizontal="center" vertical="center"/>
    </xf>
    <xf numFmtId="0" fontId="67" fillId="4" borderId="23" xfId="0" applyFont="1" applyFill="1" applyBorder="1" applyAlignment="1">
      <alignment horizontal="center" vertical="center"/>
    </xf>
    <xf numFmtId="0" fontId="63" fillId="4" borderId="22" xfId="0" applyFont="1" applyFill="1" applyBorder="1" applyAlignment="1">
      <alignment horizontal="center" vertical="center" wrapText="1"/>
    </xf>
    <xf numFmtId="0" fontId="63" fillId="4" borderId="23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0" fillId="0" borderId="0" xfId="0"/>
    <xf numFmtId="0" fontId="35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166" fontId="37" fillId="0" borderId="0" xfId="0" applyNumberFormat="1" applyFont="1" applyAlignment="1">
      <alignment horizontal="center"/>
    </xf>
    <xf numFmtId="0" fontId="41" fillId="4" borderId="21" xfId="0" applyFont="1" applyFill="1" applyBorder="1" applyAlignment="1">
      <alignment horizontal="center" vertical="center" wrapText="1"/>
    </xf>
    <xf numFmtId="0" fontId="71" fillId="4" borderId="21" xfId="0" applyFont="1" applyFill="1" applyBorder="1" applyAlignment="1">
      <alignment horizontal="center" vertical="center" wrapText="1"/>
    </xf>
    <xf numFmtId="0" fontId="72" fillId="0" borderId="25" xfId="0" applyFont="1" applyBorder="1"/>
    <xf numFmtId="0" fontId="72" fillId="0" borderId="27" xfId="0" applyFont="1" applyBorder="1"/>
    <xf numFmtId="0" fontId="42" fillId="4" borderId="22" xfId="0" applyFont="1" applyFill="1" applyBorder="1" applyAlignment="1">
      <alignment horizontal="center" vertical="center"/>
    </xf>
    <xf numFmtId="0" fontId="43" fillId="0" borderId="23" xfId="0" applyFont="1" applyBorder="1"/>
    <xf numFmtId="0" fontId="44" fillId="4" borderId="22" xfId="0" applyFont="1" applyFill="1" applyBorder="1" applyAlignment="1">
      <alignment horizontal="center" vertical="center"/>
    </xf>
    <xf numFmtId="0" fontId="45" fillId="5" borderId="21" xfId="0" applyFont="1" applyFill="1" applyBorder="1" applyAlignment="1">
      <alignment horizontal="center" vertical="center" textRotation="90" wrapText="1"/>
    </xf>
    <xf numFmtId="1" fontId="41" fillId="4" borderId="21" xfId="0" applyNumberFormat="1" applyFont="1" applyFill="1" applyBorder="1" applyAlignment="1">
      <alignment horizontal="center" vertical="center" textRotation="90" wrapText="1"/>
    </xf>
    <xf numFmtId="0" fontId="62" fillId="4" borderId="58" xfId="0" applyFont="1" applyFill="1" applyBorder="1" applyAlignment="1">
      <alignment horizontal="center"/>
    </xf>
    <xf numFmtId="0" fontId="43" fillId="0" borderId="58" xfId="0" applyFont="1" applyBorder="1"/>
    <xf numFmtId="0" fontId="43" fillId="0" borderId="57" xfId="0" applyFont="1" applyBorder="1"/>
    <xf numFmtId="0" fontId="43" fillId="0" borderId="35" xfId="0" applyFont="1" applyBorder="1"/>
  </cellXfs>
  <cellStyles count="6">
    <cellStyle name="Comma" xfId="1" builtinId="3"/>
    <cellStyle name="Excel_BuiltIn_Calculation" xfId="4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_CLASSlist_FirstYears20102011f" xfId="3" xr:uid="{00000000-0005-0000-0000-000005000000}"/>
  </cellStyles>
  <dxfs count="34">
    <dxf>
      <fill>
        <patternFill patternType="solid">
          <fgColor rgb="FFCC99FF"/>
          <bgColor rgb="FFCC99FF"/>
        </patternFill>
      </fill>
    </dxf>
    <dxf>
      <font>
        <sz val="11"/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>
          <fgColor indexed="10"/>
          <bgColor indexed="46"/>
        </patternFill>
      </fill>
    </dxf>
    <dxf>
      <font>
        <b val="0"/>
        <i val="0"/>
        <sz val="11"/>
        <color indexed="20"/>
      </font>
      <fill>
        <patternFill>
          <fgColor indexed="10"/>
          <bgColor indexed="4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46"/>
        </patternFill>
      </fill>
    </dxf>
    <dxf>
      <font>
        <b val="0"/>
        <i val="0"/>
        <sz val="11"/>
        <color indexed="20"/>
      </font>
      <fill>
        <patternFill>
          <fgColor indexed="10"/>
          <bgColor indexed="45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99FF"/>
          <bgColor rgb="FFCC99FF"/>
        </patternFill>
      </fill>
    </dxf>
    <dxf>
      <font>
        <sz val="11"/>
        <color rgb="FF800080"/>
      </font>
      <fill>
        <patternFill patternType="solid">
          <fgColor rgb="FFFF99CC"/>
          <bgColor rgb="FFFF99CC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46"/>
        </patternFill>
      </fill>
    </dxf>
    <dxf>
      <font>
        <b val="0"/>
        <i val="0"/>
        <sz val="11"/>
        <color indexed="20"/>
      </font>
      <fill>
        <patternFill>
          <fgColor indexed="10"/>
          <bgColor indexed="45"/>
        </patternFill>
      </fill>
    </dxf>
    <dxf>
      <fill>
        <patternFill>
          <fgColor indexed="10"/>
          <bgColor indexed="46"/>
        </patternFill>
      </fill>
    </dxf>
    <dxf>
      <font>
        <b val="0"/>
        <i val="0"/>
        <sz val="11"/>
        <color indexed="20"/>
      </font>
      <fill>
        <patternFill>
          <fgColor indexed="10"/>
          <bgColor indexed="4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ont>
        <condense val="0"/>
        <extend val="0"/>
        <color indexed="20"/>
      </font>
      <fill>
        <patternFill>
          <bgColor indexed="10"/>
        </patternFill>
      </fill>
    </dxf>
    <dxf>
      <fill>
        <patternFill>
          <bgColor indexed="33"/>
        </patternFill>
      </fill>
    </dxf>
    <dxf>
      <fill>
        <patternFill>
          <bgColor theme="3"/>
        </patternFill>
      </fill>
    </dxf>
    <dxf>
      <fill>
        <patternFill>
          <bgColor rgb="FF7030A0"/>
        </patternFill>
      </fill>
    </dxf>
    <dxf>
      <font>
        <condense val="0"/>
        <extend val="0"/>
        <color indexed="20"/>
      </font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'[16]Mecht 1.1'!$D$132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'[16]Mecht 1.1'!$E$131:$J$131</c:f>
              <c:numCache>
                <c:formatCode>General</c:formatCode>
                <c:ptCount val="6"/>
              </c:numCache>
            </c:numRef>
          </c:cat>
          <c:val>
            <c:numRef>
              <c:f>'[16]Mecht 1.1'!$E$132:$J$132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A-4F8E-8741-E275B856AAE9}"/>
            </c:ext>
          </c:extLst>
        </c:ser>
        <c:ser>
          <c:idx val="1"/>
          <c:order val="1"/>
          <c:tx>
            <c:strRef>
              <c:f>'[16]Mecht 1.1'!$D$133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'[16]Mecht 1.1'!$E$131:$J$131</c:f>
              <c:numCache>
                <c:formatCode>General</c:formatCode>
                <c:ptCount val="6"/>
              </c:numCache>
            </c:numRef>
          </c:cat>
          <c:val>
            <c:numRef>
              <c:f>'[16]Mecht 1.1'!$E$133:$J$133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A-4F8E-8741-E275B856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81008"/>
        <c:axId val="270314240"/>
      </c:lineChart>
      <c:catAx>
        <c:axId val="19808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314240"/>
        <c:crosses val="autoZero"/>
        <c:auto val="1"/>
        <c:lblAlgn val="ctr"/>
        <c:lblOffset val="100"/>
        <c:noMultiLvlLbl val="0"/>
      </c:catAx>
      <c:valAx>
        <c:axId val="2703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8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[17]SOE!$D$127</c:f>
              <c:strCache>
                <c:ptCount val="1"/>
                <c:pt idx="0">
                  <c:v>I.E.</c:v>
                </c:pt>
              </c:strCache>
            </c:strRef>
          </c:tx>
          <c:marker>
            <c:symbol val="none"/>
          </c:marker>
          <c:cat>
            <c:strRef>
              <c:f>[17]SOE!$E$126:$J$126</c:f>
              <c:strCache>
                <c:ptCount val="6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[17]SOE!$E$127:$J$127</c:f>
              <c:numCache>
                <c:formatCode>General</c:formatCode>
                <c:ptCount val="6"/>
                <c:pt idx="0">
                  <c:v>0</c:v>
                </c:pt>
                <c:pt idx="1">
                  <c:v>22</c:v>
                </c:pt>
                <c:pt idx="2">
                  <c:v>35</c:v>
                </c:pt>
                <c:pt idx="3">
                  <c:v>26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3-4EDA-876F-DA7673AAC3FE}"/>
            </c:ext>
          </c:extLst>
        </c:ser>
        <c:ser>
          <c:idx val="1"/>
          <c:order val="1"/>
          <c:tx>
            <c:strRef>
              <c:f>[17]SOE!$D$128</c:f>
              <c:strCache>
                <c:ptCount val="1"/>
                <c:pt idx="0">
                  <c:v>E.E. </c:v>
                </c:pt>
              </c:strCache>
            </c:strRef>
          </c:tx>
          <c:marker>
            <c:symbol val="none"/>
          </c:marker>
          <c:cat>
            <c:strRef>
              <c:f>[17]SOE!$E$126:$J$126</c:f>
              <c:strCache>
                <c:ptCount val="6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[17]SOE!$E$128:$J$128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3-4EDA-876F-DA7673AAC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81008"/>
        <c:axId val="270314240"/>
      </c:lineChart>
      <c:catAx>
        <c:axId val="19808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314240"/>
        <c:crosses val="autoZero"/>
        <c:auto val="1"/>
        <c:lblAlgn val="ctr"/>
        <c:lblOffset val="100"/>
        <c:noMultiLvlLbl val="0"/>
      </c:catAx>
      <c:valAx>
        <c:axId val="2703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8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[18]SOE!$D$125</c:f>
              <c:strCache>
                <c:ptCount val="1"/>
                <c:pt idx="0">
                  <c:v>I.E.</c:v>
                </c:pt>
              </c:strCache>
            </c:strRef>
          </c:tx>
          <c:marker>
            <c:symbol val="none"/>
          </c:marker>
          <c:cat>
            <c:strRef>
              <c:f>[18]SOE!$E$124:$J$124</c:f>
              <c:strCache>
                <c:ptCount val="6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[18]SOE!$E$125:$J$125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44</c:v>
                </c:pt>
                <c:pt idx="3">
                  <c:v>26</c:v>
                </c:pt>
                <c:pt idx="4">
                  <c:v>10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A-4564-BD8A-D74FB1D54B0B}"/>
            </c:ext>
          </c:extLst>
        </c:ser>
        <c:ser>
          <c:idx val="1"/>
          <c:order val="1"/>
          <c:tx>
            <c:strRef>
              <c:f>[18]SOE!$D$126</c:f>
              <c:strCache>
                <c:ptCount val="1"/>
                <c:pt idx="0">
                  <c:v>E.E. </c:v>
                </c:pt>
              </c:strCache>
            </c:strRef>
          </c:tx>
          <c:marker>
            <c:symbol val="none"/>
          </c:marker>
          <c:cat>
            <c:strRef>
              <c:f>[18]SOE!$E$124:$J$124</c:f>
              <c:strCache>
                <c:ptCount val="6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[18]SOE!$E$126:$J$126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A-4564-BD8A-D74FB1D54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007664"/>
        <c:axId val="221823680"/>
      </c:lineChart>
      <c:catAx>
        <c:axId val="26400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1823680"/>
        <c:crosses val="autoZero"/>
        <c:auto val="1"/>
        <c:lblAlgn val="ctr"/>
        <c:lblOffset val="100"/>
        <c:noMultiLvlLbl val="0"/>
      </c:catAx>
      <c:valAx>
        <c:axId val="22182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00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[19]SOE!$D$125</c:f>
              <c:strCache>
                <c:ptCount val="1"/>
                <c:pt idx="0">
                  <c:v>I.E.</c:v>
                </c:pt>
              </c:strCache>
            </c:strRef>
          </c:tx>
          <c:marker>
            <c:symbol val="none"/>
          </c:marker>
          <c:cat>
            <c:strRef>
              <c:f>[19]SOE!$E$124:$K$124</c:f>
              <c:strCache>
                <c:ptCount val="7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FALSE</c:v>
                </c:pt>
              </c:strCache>
            </c:strRef>
          </c:cat>
          <c:val>
            <c:numRef>
              <c:f>[19]SOE!$E$125:$K$125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15</c:v>
                </c:pt>
                <c:pt idx="3">
                  <c:v>31</c:v>
                </c:pt>
                <c:pt idx="4">
                  <c:v>23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C-4EBD-85D7-34DDCB27FAA1}"/>
            </c:ext>
          </c:extLst>
        </c:ser>
        <c:ser>
          <c:idx val="1"/>
          <c:order val="1"/>
          <c:tx>
            <c:strRef>
              <c:f>[19]SOE!$D$126</c:f>
              <c:strCache>
                <c:ptCount val="1"/>
                <c:pt idx="0">
                  <c:v>E.E. </c:v>
                </c:pt>
              </c:strCache>
            </c:strRef>
          </c:tx>
          <c:marker>
            <c:symbol val="none"/>
          </c:marker>
          <c:cat>
            <c:strRef>
              <c:f>[19]SOE!$E$124:$K$124</c:f>
              <c:strCache>
                <c:ptCount val="7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FALSE</c:v>
                </c:pt>
              </c:strCache>
            </c:strRef>
          </c:cat>
          <c:val>
            <c:numRef>
              <c:f>[19]SOE!$E$126:$K$126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C-4EBD-85D7-34DDCB27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68240"/>
        <c:axId val="205970592"/>
      </c:lineChart>
      <c:catAx>
        <c:axId val="20596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970592"/>
        <c:crosses val="autoZero"/>
        <c:auto val="1"/>
        <c:lblAlgn val="ctr"/>
        <c:lblOffset val="100"/>
        <c:noMultiLvlLbl val="0"/>
      </c:catAx>
      <c:valAx>
        <c:axId val="20597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6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2" name="Text Box 5">
          <a:extLst>
            <a:ext uri="{FF2B5EF4-FFF2-40B4-BE49-F238E27FC236}">
              <a16:creationId xmlns:a16="http://schemas.microsoft.com/office/drawing/2014/main" id="{56749A42-5DE3-494C-859F-C83207663A72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4EB3FBD3-5226-429C-9F1B-22202B5332B8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6804FFEB-A229-4DAC-9721-B18B50F9D3C9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5" name="Text Box 8">
          <a:extLst>
            <a:ext uri="{FF2B5EF4-FFF2-40B4-BE49-F238E27FC236}">
              <a16:creationId xmlns:a16="http://schemas.microsoft.com/office/drawing/2014/main" id="{4B5C6202-AA18-4F12-80A3-D7D4E0A5AC96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83F6553E-2249-4991-95BE-57B2290EFF2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92842869-56D2-4992-92DF-A8432738684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89089FD1-E7E8-4B22-AE02-46473648606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9" name="Text Box 12">
          <a:extLst>
            <a:ext uri="{FF2B5EF4-FFF2-40B4-BE49-F238E27FC236}">
              <a16:creationId xmlns:a16="http://schemas.microsoft.com/office/drawing/2014/main" id="{ECCD5CA8-33BE-486D-92D4-B1915004686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0" name="Text Box 13">
          <a:extLst>
            <a:ext uri="{FF2B5EF4-FFF2-40B4-BE49-F238E27FC236}">
              <a16:creationId xmlns:a16="http://schemas.microsoft.com/office/drawing/2014/main" id="{D7C36C75-FCC1-4CD5-B297-340EDAD7041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1" name="Text Box 14">
          <a:extLst>
            <a:ext uri="{FF2B5EF4-FFF2-40B4-BE49-F238E27FC236}">
              <a16:creationId xmlns:a16="http://schemas.microsoft.com/office/drawing/2014/main" id="{987BFA5B-CD12-47AA-9B09-DDA866740C8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2" name="Text Box 15">
          <a:extLst>
            <a:ext uri="{FF2B5EF4-FFF2-40B4-BE49-F238E27FC236}">
              <a16:creationId xmlns:a16="http://schemas.microsoft.com/office/drawing/2014/main" id="{65933717-3741-48E4-B933-8C37BDAFD69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3" name="Text Box 16">
          <a:extLst>
            <a:ext uri="{FF2B5EF4-FFF2-40B4-BE49-F238E27FC236}">
              <a16:creationId xmlns:a16="http://schemas.microsoft.com/office/drawing/2014/main" id="{FD0D7582-2FD7-48B3-AE0D-FE58B991B1E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4" name="Text Box 17">
          <a:extLst>
            <a:ext uri="{FF2B5EF4-FFF2-40B4-BE49-F238E27FC236}">
              <a16:creationId xmlns:a16="http://schemas.microsoft.com/office/drawing/2014/main" id="{1E7B29CF-1BBB-43DB-9BA9-AAED36065A5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5" name="Text Box 18">
          <a:extLst>
            <a:ext uri="{FF2B5EF4-FFF2-40B4-BE49-F238E27FC236}">
              <a16:creationId xmlns:a16="http://schemas.microsoft.com/office/drawing/2014/main" id="{509F939A-013F-49F9-9952-CB61D82235F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6" name="Text Box 19">
          <a:extLst>
            <a:ext uri="{FF2B5EF4-FFF2-40B4-BE49-F238E27FC236}">
              <a16:creationId xmlns:a16="http://schemas.microsoft.com/office/drawing/2014/main" id="{88FF1271-91AC-46CC-8A69-06898E9CF7D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7" name="Text Box 20">
          <a:extLst>
            <a:ext uri="{FF2B5EF4-FFF2-40B4-BE49-F238E27FC236}">
              <a16:creationId xmlns:a16="http://schemas.microsoft.com/office/drawing/2014/main" id="{B46BE5DE-803A-4682-AF8E-356EE0CD41D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8" name="Text Box 21">
          <a:extLst>
            <a:ext uri="{FF2B5EF4-FFF2-40B4-BE49-F238E27FC236}">
              <a16:creationId xmlns:a16="http://schemas.microsoft.com/office/drawing/2014/main" id="{3C8D0CB1-DD76-4A7B-8187-5B3924CB35F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9" name="Text Box 22">
          <a:extLst>
            <a:ext uri="{FF2B5EF4-FFF2-40B4-BE49-F238E27FC236}">
              <a16:creationId xmlns:a16="http://schemas.microsoft.com/office/drawing/2014/main" id="{178ED25E-0FA8-4D6C-B094-602D9B0A11C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0" name="Text Box 23">
          <a:extLst>
            <a:ext uri="{FF2B5EF4-FFF2-40B4-BE49-F238E27FC236}">
              <a16:creationId xmlns:a16="http://schemas.microsoft.com/office/drawing/2014/main" id="{088E6388-527C-4052-B86A-057D0B9C682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1" name="Text Box 24">
          <a:extLst>
            <a:ext uri="{FF2B5EF4-FFF2-40B4-BE49-F238E27FC236}">
              <a16:creationId xmlns:a16="http://schemas.microsoft.com/office/drawing/2014/main" id="{FC608C17-02CA-460F-B8DA-90F26FE08C3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2" name="Text Box 25">
          <a:extLst>
            <a:ext uri="{FF2B5EF4-FFF2-40B4-BE49-F238E27FC236}">
              <a16:creationId xmlns:a16="http://schemas.microsoft.com/office/drawing/2014/main" id="{DA026E04-4732-45C1-8410-7E2F9F69C64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3" name="Text Box 26">
          <a:extLst>
            <a:ext uri="{FF2B5EF4-FFF2-40B4-BE49-F238E27FC236}">
              <a16:creationId xmlns:a16="http://schemas.microsoft.com/office/drawing/2014/main" id="{99330DE6-339B-4702-841B-1281419BE0D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4" name="Text Box 27">
          <a:extLst>
            <a:ext uri="{FF2B5EF4-FFF2-40B4-BE49-F238E27FC236}">
              <a16:creationId xmlns:a16="http://schemas.microsoft.com/office/drawing/2014/main" id="{376468F1-14D4-451E-8E48-A53FEBA7215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5" name="Text Box 28">
          <a:extLst>
            <a:ext uri="{FF2B5EF4-FFF2-40B4-BE49-F238E27FC236}">
              <a16:creationId xmlns:a16="http://schemas.microsoft.com/office/drawing/2014/main" id="{86B16C4A-5180-41A3-98D4-C498A32E6BB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6" name="Text Box 29">
          <a:extLst>
            <a:ext uri="{FF2B5EF4-FFF2-40B4-BE49-F238E27FC236}">
              <a16:creationId xmlns:a16="http://schemas.microsoft.com/office/drawing/2014/main" id="{990102A6-5F42-45B9-A1F6-BB5BFF226D3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7" name="Text Box 30">
          <a:extLst>
            <a:ext uri="{FF2B5EF4-FFF2-40B4-BE49-F238E27FC236}">
              <a16:creationId xmlns:a16="http://schemas.microsoft.com/office/drawing/2014/main" id="{E1BAD3E2-2020-40BA-A9F2-4FA544801E0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8" name="Text Box 31">
          <a:extLst>
            <a:ext uri="{FF2B5EF4-FFF2-40B4-BE49-F238E27FC236}">
              <a16:creationId xmlns:a16="http://schemas.microsoft.com/office/drawing/2014/main" id="{FD6219F6-8061-46AB-A703-6515B15F76D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9" name="Text Box 32">
          <a:extLst>
            <a:ext uri="{FF2B5EF4-FFF2-40B4-BE49-F238E27FC236}">
              <a16:creationId xmlns:a16="http://schemas.microsoft.com/office/drawing/2014/main" id="{4952BB4D-8C99-41B5-9391-C695E177467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0" name="Text Box 33">
          <a:extLst>
            <a:ext uri="{FF2B5EF4-FFF2-40B4-BE49-F238E27FC236}">
              <a16:creationId xmlns:a16="http://schemas.microsoft.com/office/drawing/2014/main" id="{EB1BBA18-6B4A-4DA1-AE3E-4EB7BC9B593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1" name="Text Box 34">
          <a:extLst>
            <a:ext uri="{FF2B5EF4-FFF2-40B4-BE49-F238E27FC236}">
              <a16:creationId xmlns:a16="http://schemas.microsoft.com/office/drawing/2014/main" id="{9DF7F97B-FE22-492A-9AC3-E640122EDF87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2" name="Text Box 35">
          <a:extLst>
            <a:ext uri="{FF2B5EF4-FFF2-40B4-BE49-F238E27FC236}">
              <a16:creationId xmlns:a16="http://schemas.microsoft.com/office/drawing/2014/main" id="{157B2C85-A456-4AD3-88E8-F14E44B1EF8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3" name="Text Box 36">
          <a:extLst>
            <a:ext uri="{FF2B5EF4-FFF2-40B4-BE49-F238E27FC236}">
              <a16:creationId xmlns:a16="http://schemas.microsoft.com/office/drawing/2014/main" id="{0917C2E7-DF61-496D-BD8C-0B7A85027B0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4" name="Text Box 37">
          <a:extLst>
            <a:ext uri="{FF2B5EF4-FFF2-40B4-BE49-F238E27FC236}">
              <a16:creationId xmlns:a16="http://schemas.microsoft.com/office/drawing/2014/main" id="{A2DE355D-5C6E-40F2-806B-01D4D057F8A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5" name="Text Box 38">
          <a:extLst>
            <a:ext uri="{FF2B5EF4-FFF2-40B4-BE49-F238E27FC236}">
              <a16:creationId xmlns:a16="http://schemas.microsoft.com/office/drawing/2014/main" id="{CC97890C-9921-43ED-9FE4-808CBAD65B3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6" name="Text Box 39">
          <a:extLst>
            <a:ext uri="{FF2B5EF4-FFF2-40B4-BE49-F238E27FC236}">
              <a16:creationId xmlns:a16="http://schemas.microsoft.com/office/drawing/2014/main" id="{EA894F96-6F73-43AD-B9E3-0C00F2A44C27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7" name="Text Box 40">
          <a:extLst>
            <a:ext uri="{FF2B5EF4-FFF2-40B4-BE49-F238E27FC236}">
              <a16:creationId xmlns:a16="http://schemas.microsoft.com/office/drawing/2014/main" id="{5A6AA26F-AEE9-4A52-ADC3-ED95E16920F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8" name="Text Box 41">
          <a:extLst>
            <a:ext uri="{FF2B5EF4-FFF2-40B4-BE49-F238E27FC236}">
              <a16:creationId xmlns:a16="http://schemas.microsoft.com/office/drawing/2014/main" id="{04C6E25E-E0F4-4B1B-A15C-B5B30DBF18E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9" name="Text Box 42">
          <a:extLst>
            <a:ext uri="{FF2B5EF4-FFF2-40B4-BE49-F238E27FC236}">
              <a16:creationId xmlns:a16="http://schemas.microsoft.com/office/drawing/2014/main" id="{6FDA6F48-A102-444E-BA9C-733441E64BE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40" name="Text Box 43">
          <a:extLst>
            <a:ext uri="{FF2B5EF4-FFF2-40B4-BE49-F238E27FC236}">
              <a16:creationId xmlns:a16="http://schemas.microsoft.com/office/drawing/2014/main" id="{ECE5B1C2-C541-4162-812B-4A130FF42B8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41" name="Text Box 44">
          <a:extLst>
            <a:ext uri="{FF2B5EF4-FFF2-40B4-BE49-F238E27FC236}">
              <a16:creationId xmlns:a16="http://schemas.microsoft.com/office/drawing/2014/main" id="{60ACBF03-906C-4A42-BB62-BF4BF5B2025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42" name="Text Box 45">
          <a:extLst>
            <a:ext uri="{FF2B5EF4-FFF2-40B4-BE49-F238E27FC236}">
              <a16:creationId xmlns:a16="http://schemas.microsoft.com/office/drawing/2014/main" id="{655A3568-6B9D-4EF8-ADDF-CDB9D730CB6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43" name="Text Box 46">
          <a:extLst>
            <a:ext uri="{FF2B5EF4-FFF2-40B4-BE49-F238E27FC236}">
              <a16:creationId xmlns:a16="http://schemas.microsoft.com/office/drawing/2014/main" id="{1DA7EEA5-AA60-49CB-9137-B4CB0A90776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44" name="Text Box 47">
          <a:extLst>
            <a:ext uri="{FF2B5EF4-FFF2-40B4-BE49-F238E27FC236}">
              <a16:creationId xmlns:a16="http://schemas.microsoft.com/office/drawing/2014/main" id="{0F96C94A-4322-49F3-946A-76BB6939785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45" name="Text Box 48">
          <a:extLst>
            <a:ext uri="{FF2B5EF4-FFF2-40B4-BE49-F238E27FC236}">
              <a16:creationId xmlns:a16="http://schemas.microsoft.com/office/drawing/2014/main" id="{9FD337AC-B908-4E9C-9287-4D762304CE7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46" name="Text Box 49">
          <a:extLst>
            <a:ext uri="{FF2B5EF4-FFF2-40B4-BE49-F238E27FC236}">
              <a16:creationId xmlns:a16="http://schemas.microsoft.com/office/drawing/2014/main" id="{E7EA23DF-6320-44C5-8FA4-98463C37078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47" name="Text Box 50">
          <a:extLst>
            <a:ext uri="{FF2B5EF4-FFF2-40B4-BE49-F238E27FC236}">
              <a16:creationId xmlns:a16="http://schemas.microsoft.com/office/drawing/2014/main" id="{7498CE01-9BE1-4D00-B8E4-7AFBD8A071F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48" name="Text Box 51">
          <a:extLst>
            <a:ext uri="{FF2B5EF4-FFF2-40B4-BE49-F238E27FC236}">
              <a16:creationId xmlns:a16="http://schemas.microsoft.com/office/drawing/2014/main" id="{32173842-B7A0-47D9-BC2B-E81CB41D083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49" name="Text Box 52">
          <a:extLst>
            <a:ext uri="{FF2B5EF4-FFF2-40B4-BE49-F238E27FC236}">
              <a16:creationId xmlns:a16="http://schemas.microsoft.com/office/drawing/2014/main" id="{A542F330-8099-4C92-982D-D98B8C4D740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50" name="Text Box 53">
          <a:extLst>
            <a:ext uri="{FF2B5EF4-FFF2-40B4-BE49-F238E27FC236}">
              <a16:creationId xmlns:a16="http://schemas.microsoft.com/office/drawing/2014/main" id="{48C83A73-7B91-4B6B-A1B9-B1E02B2399B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77638</xdr:colOff>
      <xdr:row>14</xdr:row>
      <xdr:rowOff>100950</xdr:rowOff>
    </xdr:to>
    <xdr:sp macro="" textlink="">
      <xdr:nvSpPr>
        <xdr:cNvPr id="51" name="Text Box 54">
          <a:extLst>
            <a:ext uri="{FF2B5EF4-FFF2-40B4-BE49-F238E27FC236}">
              <a16:creationId xmlns:a16="http://schemas.microsoft.com/office/drawing/2014/main" id="{70FB30DD-72D5-40E6-BCBE-6DB273BEE5DF}"/>
            </a:ext>
          </a:extLst>
        </xdr:cNvPr>
        <xdr:cNvSpPr txBox="1">
          <a:spLocks noChangeArrowheads="1"/>
        </xdr:cNvSpPr>
      </xdr:nvSpPr>
      <xdr:spPr bwMode="auto">
        <a:xfrm>
          <a:off x="624840" y="1668780"/>
          <a:ext cx="77638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77638</xdr:colOff>
      <xdr:row>14</xdr:row>
      <xdr:rowOff>100950</xdr:rowOff>
    </xdr:to>
    <xdr:sp macro="" textlink="">
      <xdr:nvSpPr>
        <xdr:cNvPr id="52" name="Text Box 55">
          <a:extLst>
            <a:ext uri="{FF2B5EF4-FFF2-40B4-BE49-F238E27FC236}">
              <a16:creationId xmlns:a16="http://schemas.microsoft.com/office/drawing/2014/main" id="{7D87847F-D6FE-40B3-85D5-9F62DDFAEE1F}"/>
            </a:ext>
          </a:extLst>
        </xdr:cNvPr>
        <xdr:cNvSpPr txBox="1">
          <a:spLocks noChangeArrowheads="1"/>
        </xdr:cNvSpPr>
      </xdr:nvSpPr>
      <xdr:spPr bwMode="auto">
        <a:xfrm>
          <a:off x="624840" y="1668780"/>
          <a:ext cx="77638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77638</xdr:colOff>
      <xdr:row>14</xdr:row>
      <xdr:rowOff>100950</xdr:rowOff>
    </xdr:to>
    <xdr:sp macro="" textlink="">
      <xdr:nvSpPr>
        <xdr:cNvPr id="53" name="Text Box 56">
          <a:extLst>
            <a:ext uri="{FF2B5EF4-FFF2-40B4-BE49-F238E27FC236}">
              <a16:creationId xmlns:a16="http://schemas.microsoft.com/office/drawing/2014/main" id="{ADB56F62-3B46-4469-B6DE-5615C496751A}"/>
            </a:ext>
          </a:extLst>
        </xdr:cNvPr>
        <xdr:cNvSpPr txBox="1">
          <a:spLocks noChangeArrowheads="1"/>
        </xdr:cNvSpPr>
      </xdr:nvSpPr>
      <xdr:spPr bwMode="auto">
        <a:xfrm>
          <a:off x="624840" y="1668780"/>
          <a:ext cx="77638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77638</xdr:colOff>
      <xdr:row>14</xdr:row>
      <xdr:rowOff>100950</xdr:rowOff>
    </xdr:to>
    <xdr:sp macro="" textlink="">
      <xdr:nvSpPr>
        <xdr:cNvPr id="54" name="Text Box 57">
          <a:extLst>
            <a:ext uri="{FF2B5EF4-FFF2-40B4-BE49-F238E27FC236}">
              <a16:creationId xmlns:a16="http://schemas.microsoft.com/office/drawing/2014/main" id="{7F34963D-A1C4-4726-A2CF-021D9C385430}"/>
            </a:ext>
          </a:extLst>
        </xdr:cNvPr>
        <xdr:cNvSpPr txBox="1">
          <a:spLocks noChangeArrowheads="1"/>
        </xdr:cNvSpPr>
      </xdr:nvSpPr>
      <xdr:spPr bwMode="auto">
        <a:xfrm>
          <a:off x="624840" y="1668780"/>
          <a:ext cx="77638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55" name="Text Box 58">
          <a:extLst>
            <a:ext uri="{FF2B5EF4-FFF2-40B4-BE49-F238E27FC236}">
              <a16:creationId xmlns:a16="http://schemas.microsoft.com/office/drawing/2014/main" id="{4A502B6C-B165-4162-ABCB-FD0F03BEB5F7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56" name="Text Box 59">
          <a:extLst>
            <a:ext uri="{FF2B5EF4-FFF2-40B4-BE49-F238E27FC236}">
              <a16:creationId xmlns:a16="http://schemas.microsoft.com/office/drawing/2014/main" id="{DC750928-E045-4835-A5E6-D02DC8FFF33F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57" name="Text Box 60">
          <a:extLst>
            <a:ext uri="{FF2B5EF4-FFF2-40B4-BE49-F238E27FC236}">
              <a16:creationId xmlns:a16="http://schemas.microsoft.com/office/drawing/2014/main" id="{8EC4CEE6-746F-45D0-809E-566B211F4C79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58" name="Text Box 61">
          <a:extLst>
            <a:ext uri="{FF2B5EF4-FFF2-40B4-BE49-F238E27FC236}">
              <a16:creationId xmlns:a16="http://schemas.microsoft.com/office/drawing/2014/main" id="{F688BF74-470C-468A-A70B-4447B710BEE0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59" name="Text Box 62">
          <a:extLst>
            <a:ext uri="{FF2B5EF4-FFF2-40B4-BE49-F238E27FC236}">
              <a16:creationId xmlns:a16="http://schemas.microsoft.com/office/drawing/2014/main" id="{93D86051-969D-43B7-B240-F80C0E32939E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60" name="Text Box 63">
          <a:extLst>
            <a:ext uri="{FF2B5EF4-FFF2-40B4-BE49-F238E27FC236}">
              <a16:creationId xmlns:a16="http://schemas.microsoft.com/office/drawing/2014/main" id="{607B9212-57D7-45BF-8F23-B825C60CB607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61" name="Text Box 64">
          <a:extLst>
            <a:ext uri="{FF2B5EF4-FFF2-40B4-BE49-F238E27FC236}">
              <a16:creationId xmlns:a16="http://schemas.microsoft.com/office/drawing/2014/main" id="{58069E2F-C3C7-49F9-9C11-4A7BDB544C58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62" name="Text Box 65">
          <a:extLst>
            <a:ext uri="{FF2B5EF4-FFF2-40B4-BE49-F238E27FC236}">
              <a16:creationId xmlns:a16="http://schemas.microsoft.com/office/drawing/2014/main" id="{2BA0E04B-088C-4D80-8AAD-B9DCE150F16D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63" name="Text Box 66">
          <a:extLst>
            <a:ext uri="{FF2B5EF4-FFF2-40B4-BE49-F238E27FC236}">
              <a16:creationId xmlns:a16="http://schemas.microsoft.com/office/drawing/2014/main" id="{0589AD1B-6889-4393-A916-F40B045A7D7B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64" name="Text Box 67">
          <a:extLst>
            <a:ext uri="{FF2B5EF4-FFF2-40B4-BE49-F238E27FC236}">
              <a16:creationId xmlns:a16="http://schemas.microsoft.com/office/drawing/2014/main" id="{85057869-1278-4FF4-86AF-BA5179CAC3B3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65" name="Text Box 68">
          <a:extLst>
            <a:ext uri="{FF2B5EF4-FFF2-40B4-BE49-F238E27FC236}">
              <a16:creationId xmlns:a16="http://schemas.microsoft.com/office/drawing/2014/main" id="{2E126D48-553E-4649-A368-212D09A15517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66" name="Text Box 69">
          <a:extLst>
            <a:ext uri="{FF2B5EF4-FFF2-40B4-BE49-F238E27FC236}">
              <a16:creationId xmlns:a16="http://schemas.microsoft.com/office/drawing/2014/main" id="{34EAB1C8-D428-4244-84DA-27CD97CFD553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67" name="Text Box 70">
          <a:extLst>
            <a:ext uri="{FF2B5EF4-FFF2-40B4-BE49-F238E27FC236}">
              <a16:creationId xmlns:a16="http://schemas.microsoft.com/office/drawing/2014/main" id="{8527B7E5-10BF-4D3D-B362-0884F683C7C5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68" name="Text Box 71">
          <a:extLst>
            <a:ext uri="{FF2B5EF4-FFF2-40B4-BE49-F238E27FC236}">
              <a16:creationId xmlns:a16="http://schemas.microsoft.com/office/drawing/2014/main" id="{0B061904-9B27-4C58-AEEE-2D56E7BDE5D8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69" name="Text Box 72">
          <a:extLst>
            <a:ext uri="{FF2B5EF4-FFF2-40B4-BE49-F238E27FC236}">
              <a16:creationId xmlns:a16="http://schemas.microsoft.com/office/drawing/2014/main" id="{5DD779FB-168C-44BB-AB50-8620988390F0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70" name="Text Box 73">
          <a:extLst>
            <a:ext uri="{FF2B5EF4-FFF2-40B4-BE49-F238E27FC236}">
              <a16:creationId xmlns:a16="http://schemas.microsoft.com/office/drawing/2014/main" id="{760EC831-E3E8-4CFB-B9EB-41A61BF4BB87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71" name="Text Box 74">
          <a:extLst>
            <a:ext uri="{FF2B5EF4-FFF2-40B4-BE49-F238E27FC236}">
              <a16:creationId xmlns:a16="http://schemas.microsoft.com/office/drawing/2014/main" id="{37FDE9E1-49D8-4F3C-B058-A1CCEB3A41C7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72" name="Text Box 75">
          <a:extLst>
            <a:ext uri="{FF2B5EF4-FFF2-40B4-BE49-F238E27FC236}">
              <a16:creationId xmlns:a16="http://schemas.microsoft.com/office/drawing/2014/main" id="{AD7D6435-1BB6-414E-B957-1D305243266D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73" name="Text Box 76">
          <a:extLst>
            <a:ext uri="{FF2B5EF4-FFF2-40B4-BE49-F238E27FC236}">
              <a16:creationId xmlns:a16="http://schemas.microsoft.com/office/drawing/2014/main" id="{D4C04F32-3C18-4307-BBC7-3054DC628390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74" name="Text Box 77">
          <a:extLst>
            <a:ext uri="{FF2B5EF4-FFF2-40B4-BE49-F238E27FC236}">
              <a16:creationId xmlns:a16="http://schemas.microsoft.com/office/drawing/2014/main" id="{0BB5CC7B-3F4A-41F4-9BC1-9CD9B70BC736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75" name="Text Box 78">
          <a:extLst>
            <a:ext uri="{FF2B5EF4-FFF2-40B4-BE49-F238E27FC236}">
              <a16:creationId xmlns:a16="http://schemas.microsoft.com/office/drawing/2014/main" id="{41CE7C73-E625-4D8E-81CB-1D2EA8BBCCB0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76" name="Text Box 79">
          <a:extLst>
            <a:ext uri="{FF2B5EF4-FFF2-40B4-BE49-F238E27FC236}">
              <a16:creationId xmlns:a16="http://schemas.microsoft.com/office/drawing/2014/main" id="{987CB8E4-C127-4459-A669-3661587613D8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77" name="Text Box 80">
          <a:extLst>
            <a:ext uri="{FF2B5EF4-FFF2-40B4-BE49-F238E27FC236}">
              <a16:creationId xmlns:a16="http://schemas.microsoft.com/office/drawing/2014/main" id="{0219CB30-685D-48AE-8E81-27994164B674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78" name="Text Box 81">
          <a:extLst>
            <a:ext uri="{FF2B5EF4-FFF2-40B4-BE49-F238E27FC236}">
              <a16:creationId xmlns:a16="http://schemas.microsoft.com/office/drawing/2014/main" id="{023D8135-35A3-4064-B171-8810C896A994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79" name="Text Box 82">
          <a:extLst>
            <a:ext uri="{FF2B5EF4-FFF2-40B4-BE49-F238E27FC236}">
              <a16:creationId xmlns:a16="http://schemas.microsoft.com/office/drawing/2014/main" id="{27C46E59-192D-471D-885D-401019F025F2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80" name="Text Box 83">
          <a:extLst>
            <a:ext uri="{FF2B5EF4-FFF2-40B4-BE49-F238E27FC236}">
              <a16:creationId xmlns:a16="http://schemas.microsoft.com/office/drawing/2014/main" id="{73B55FCA-AEAE-4782-BCFE-0A988523023D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81" name="Text Box 84">
          <a:extLst>
            <a:ext uri="{FF2B5EF4-FFF2-40B4-BE49-F238E27FC236}">
              <a16:creationId xmlns:a16="http://schemas.microsoft.com/office/drawing/2014/main" id="{56EE3425-8A8D-4A92-A1E5-8439966CF2AD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82" name="Text Box 85">
          <a:extLst>
            <a:ext uri="{FF2B5EF4-FFF2-40B4-BE49-F238E27FC236}">
              <a16:creationId xmlns:a16="http://schemas.microsoft.com/office/drawing/2014/main" id="{C597BCA9-6C14-487C-9E46-6B127C249BE2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83" name="Text Box 86">
          <a:extLst>
            <a:ext uri="{FF2B5EF4-FFF2-40B4-BE49-F238E27FC236}">
              <a16:creationId xmlns:a16="http://schemas.microsoft.com/office/drawing/2014/main" id="{FE15816E-AAB4-4811-90F5-AF066489B9F7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84" name="Text Box 87">
          <a:extLst>
            <a:ext uri="{FF2B5EF4-FFF2-40B4-BE49-F238E27FC236}">
              <a16:creationId xmlns:a16="http://schemas.microsoft.com/office/drawing/2014/main" id="{E9A56D61-7534-4A43-B188-3880353F94D1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85" name="Text Box 88">
          <a:extLst>
            <a:ext uri="{FF2B5EF4-FFF2-40B4-BE49-F238E27FC236}">
              <a16:creationId xmlns:a16="http://schemas.microsoft.com/office/drawing/2014/main" id="{4E43C659-EF84-4A26-A499-1F297A9543B1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86" name="Text Box 89">
          <a:extLst>
            <a:ext uri="{FF2B5EF4-FFF2-40B4-BE49-F238E27FC236}">
              <a16:creationId xmlns:a16="http://schemas.microsoft.com/office/drawing/2014/main" id="{4D67FBCA-B4BD-45AC-9CB5-9B9FCC2E8C58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87" name="Text Box 90">
          <a:extLst>
            <a:ext uri="{FF2B5EF4-FFF2-40B4-BE49-F238E27FC236}">
              <a16:creationId xmlns:a16="http://schemas.microsoft.com/office/drawing/2014/main" id="{5CF738C6-D670-406D-9ED2-9FB54ADB8454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88" name="Text Box 91">
          <a:extLst>
            <a:ext uri="{FF2B5EF4-FFF2-40B4-BE49-F238E27FC236}">
              <a16:creationId xmlns:a16="http://schemas.microsoft.com/office/drawing/2014/main" id="{9456E4A6-A42B-488F-B832-FE053AA6CDD1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89" name="Text Box 92">
          <a:extLst>
            <a:ext uri="{FF2B5EF4-FFF2-40B4-BE49-F238E27FC236}">
              <a16:creationId xmlns:a16="http://schemas.microsoft.com/office/drawing/2014/main" id="{918013CB-16B2-49DE-B189-98E57CBFB2C3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90" name="Text Box 93">
          <a:extLst>
            <a:ext uri="{FF2B5EF4-FFF2-40B4-BE49-F238E27FC236}">
              <a16:creationId xmlns:a16="http://schemas.microsoft.com/office/drawing/2014/main" id="{42EB9556-9DFE-4E80-8920-6F82438095D3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91" name="Text Box 94">
          <a:extLst>
            <a:ext uri="{FF2B5EF4-FFF2-40B4-BE49-F238E27FC236}">
              <a16:creationId xmlns:a16="http://schemas.microsoft.com/office/drawing/2014/main" id="{D96F9897-AF8E-4A8D-9160-9987D71498F5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92" name="Text Box 95">
          <a:extLst>
            <a:ext uri="{FF2B5EF4-FFF2-40B4-BE49-F238E27FC236}">
              <a16:creationId xmlns:a16="http://schemas.microsoft.com/office/drawing/2014/main" id="{2E611981-DF89-4B54-A000-FA50D0DCFBC2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93" name="Text Box 96">
          <a:extLst>
            <a:ext uri="{FF2B5EF4-FFF2-40B4-BE49-F238E27FC236}">
              <a16:creationId xmlns:a16="http://schemas.microsoft.com/office/drawing/2014/main" id="{50A98AD8-7FCD-4106-82F7-F460886235F6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94" name="Text Box 97">
          <a:extLst>
            <a:ext uri="{FF2B5EF4-FFF2-40B4-BE49-F238E27FC236}">
              <a16:creationId xmlns:a16="http://schemas.microsoft.com/office/drawing/2014/main" id="{1FA14808-DFD5-4C97-BF82-CE0C263574C4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95" name="Text Box 98">
          <a:extLst>
            <a:ext uri="{FF2B5EF4-FFF2-40B4-BE49-F238E27FC236}">
              <a16:creationId xmlns:a16="http://schemas.microsoft.com/office/drawing/2014/main" id="{06A826E5-AF07-4193-92EF-AB48BD3987CA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96" name="Text Box 99">
          <a:extLst>
            <a:ext uri="{FF2B5EF4-FFF2-40B4-BE49-F238E27FC236}">
              <a16:creationId xmlns:a16="http://schemas.microsoft.com/office/drawing/2014/main" id="{B3511A52-1A7A-4B3F-A86E-878D3BD52D5C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97" name="Text Box 100">
          <a:extLst>
            <a:ext uri="{FF2B5EF4-FFF2-40B4-BE49-F238E27FC236}">
              <a16:creationId xmlns:a16="http://schemas.microsoft.com/office/drawing/2014/main" id="{2B2593FD-E25D-41E7-B83A-ECF52EB02C10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555901</xdr:colOff>
      <xdr:row>14</xdr:row>
      <xdr:rowOff>100950</xdr:rowOff>
    </xdr:to>
    <xdr:sp macro="" textlink="">
      <xdr:nvSpPr>
        <xdr:cNvPr id="98" name="Text Box 101">
          <a:extLst>
            <a:ext uri="{FF2B5EF4-FFF2-40B4-BE49-F238E27FC236}">
              <a16:creationId xmlns:a16="http://schemas.microsoft.com/office/drawing/2014/main" id="{8087AE2D-F3FB-4D22-B877-108AB01ED63D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43133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99" name="Text Box 102">
          <a:extLst>
            <a:ext uri="{FF2B5EF4-FFF2-40B4-BE49-F238E27FC236}">
              <a16:creationId xmlns:a16="http://schemas.microsoft.com/office/drawing/2014/main" id="{982D86EF-5FD7-40BB-8FD3-5F1677674B62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100" name="Text Box 103">
          <a:extLst>
            <a:ext uri="{FF2B5EF4-FFF2-40B4-BE49-F238E27FC236}">
              <a16:creationId xmlns:a16="http://schemas.microsoft.com/office/drawing/2014/main" id="{E58743C3-0370-488A-B67A-008CFDE73FB3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101" name="Text Box 104">
          <a:extLst>
            <a:ext uri="{FF2B5EF4-FFF2-40B4-BE49-F238E27FC236}">
              <a16:creationId xmlns:a16="http://schemas.microsoft.com/office/drawing/2014/main" id="{D87DDAC7-3B84-4AB8-B6E1-A7FE07CE2CAA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102" name="Text Box 105">
          <a:extLst>
            <a:ext uri="{FF2B5EF4-FFF2-40B4-BE49-F238E27FC236}">
              <a16:creationId xmlns:a16="http://schemas.microsoft.com/office/drawing/2014/main" id="{4FFA5781-A970-4C81-A534-E26F5DAC1049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03" name="Text Box 106">
          <a:extLst>
            <a:ext uri="{FF2B5EF4-FFF2-40B4-BE49-F238E27FC236}">
              <a16:creationId xmlns:a16="http://schemas.microsoft.com/office/drawing/2014/main" id="{EF8756CF-2F78-4B1A-950A-01676D632B1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04" name="Text Box 107">
          <a:extLst>
            <a:ext uri="{FF2B5EF4-FFF2-40B4-BE49-F238E27FC236}">
              <a16:creationId xmlns:a16="http://schemas.microsoft.com/office/drawing/2014/main" id="{D5FA0EDB-AAA2-4E0F-9277-6ABD5842C21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05" name="Text Box 108">
          <a:extLst>
            <a:ext uri="{FF2B5EF4-FFF2-40B4-BE49-F238E27FC236}">
              <a16:creationId xmlns:a16="http://schemas.microsoft.com/office/drawing/2014/main" id="{8112C0E7-AF4D-4DFE-BED1-8EB8C7C0A93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06" name="Text Box 109">
          <a:extLst>
            <a:ext uri="{FF2B5EF4-FFF2-40B4-BE49-F238E27FC236}">
              <a16:creationId xmlns:a16="http://schemas.microsoft.com/office/drawing/2014/main" id="{CCFF376A-BF4F-4862-AFAF-B1392656B78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07" name="Text Box 110">
          <a:extLst>
            <a:ext uri="{FF2B5EF4-FFF2-40B4-BE49-F238E27FC236}">
              <a16:creationId xmlns:a16="http://schemas.microsoft.com/office/drawing/2014/main" id="{FAEB81FB-AB13-4205-A18A-DABBB8D1DE1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08" name="Text Box 111">
          <a:extLst>
            <a:ext uri="{FF2B5EF4-FFF2-40B4-BE49-F238E27FC236}">
              <a16:creationId xmlns:a16="http://schemas.microsoft.com/office/drawing/2014/main" id="{F9C985EB-43E4-4CCC-A6A9-950235B8D53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09" name="Text Box 112">
          <a:extLst>
            <a:ext uri="{FF2B5EF4-FFF2-40B4-BE49-F238E27FC236}">
              <a16:creationId xmlns:a16="http://schemas.microsoft.com/office/drawing/2014/main" id="{D3CF564B-9421-4259-AF23-8A0C565721C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10" name="Text Box 113">
          <a:extLst>
            <a:ext uri="{FF2B5EF4-FFF2-40B4-BE49-F238E27FC236}">
              <a16:creationId xmlns:a16="http://schemas.microsoft.com/office/drawing/2014/main" id="{CC1D7731-F609-42C9-A47C-F2D75B52D2C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11" name="Text Box 114">
          <a:extLst>
            <a:ext uri="{FF2B5EF4-FFF2-40B4-BE49-F238E27FC236}">
              <a16:creationId xmlns:a16="http://schemas.microsoft.com/office/drawing/2014/main" id="{5C2E218B-A588-4C08-9464-CA4F1D8CA59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12" name="Text Box 115">
          <a:extLst>
            <a:ext uri="{FF2B5EF4-FFF2-40B4-BE49-F238E27FC236}">
              <a16:creationId xmlns:a16="http://schemas.microsoft.com/office/drawing/2014/main" id="{97086F37-E510-47CC-BABB-3B1AA19FFCF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13" name="Text Box 116">
          <a:extLst>
            <a:ext uri="{FF2B5EF4-FFF2-40B4-BE49-F238E27FC236}">
              <a16:creationId xmlns:a16="http://schemas.microsoft.com/office/drawing/2014/main" id="{BD40C856-D9F0-493D-AA5A-9BCC65FF89F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14" name="Text Box 117">
          <a:extLst>
            <a:ext uri="{FF2B5EF4-FFF2-40B4-BE49-F238E27FC236}">
              <a16:creationId xmlns:a16="http://schemas.microsoft.com/office/drawing/2014/main" id="{7345935A-8701-45AE-8F7F-F713C359E46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15" name="Text Box 118">
          <a:extLst>
            <a:ext uri="{FF2B5EF4-FFF2-40B4-BE49-F238E27FC236}">
              <a16:creationId xmlns:a16="http://schemas.microsoft.com/office/drawing/2014/main" id="{5DDA66C0-BE88-4AD3-97B4-9C7C7C0E972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16" name="Text Box 119">
          <a:extLst>
            <a:ext uri="{FF2B5EF4-FFF2-40B4-BE49-F238E27FC236}">
              <a16:creationId xmlns:a16="http://schemas.microsoft.com/office/drawing/2014/main" id="{8625689F-6DD7-47F8-879D-5CF147AA88E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17" name="Text Box 120">
          <a:extLst>
            <a:ext uri="{FF2B5EF4-FFF2-40B4-BE49-F238E27FC236}">
              <a16:creationId xmlns:a16="http://schemas.microsoft.com/office/drawing/2014/main" id="{D3187938-E499-4F3C-A44F-55E804CAD68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18" name="Text Box 121">
          <a:extLst>
            <a:ext uri="{FF2B5EF4-FFF2-40B4-BE49-F238E27FC236}">
              <a16:creationId xmlns:a16="http://schemas.microsoft.com/office/drawing/2014/main" id="{991370EC-8AF4-4E2D-82B7-B6DFED50506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19" name="Text Box 122">
          <a:extLst>
            <a:ext uri="{FF2B5EF4-FFF2-40B4-BE49-F238E27FC236}">
              <a16:creationId xmlns:a16="http://schemas.microsoft.com/office/drawing/2014/main" id="{5EC124F4-B320-4C6C-94A3-46C6CF3D10F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20" name="Text Box 123">
          <a:extLst>
            <a:ext uri="{FF2B5EF4-FFF2-40B4-BE49-F238E27FC236}">
              <a16:creationId xmlns:a16="http://schemas.microsoft.com/office/drawing/2014/main" id="{E2BD7E9C-6F9E-4804-8F15-E8FBBB6D3A07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21" name="Text Box 124">
          <a:extLst>
            <a:ext uri="{FF2B5EF4-FFF2-40B4-BE49-F238E27FC236}">
              <a16:creationId xmlns:a16="http://schemas.microsoft.com/office/drawing/2014/main" id="{11D15B62-3421-4F61-9C9C-C7D63C91072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22" name="Text Box 125">
          <a:extLst>
            <a:ext uri="{FF2B5EF4-FFF2-40B4-BE49-F238E27FC236}">
              <a16:creationId xmlns:a16="http://schemas.microsoft.com/office/drawing/2014/main" id="{B77E4C3C-E339-47FE-B73A-D34A5F379E0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23" name="Text Box 126">
          <a:extLst>
            <a:ext uri="{FF2B5EF4-FFF2-40B4-BE49-F238E27FC236}">
              <a16:creationId xmlns:a16="http://schemas.microsoft.com/office/drawing/2014/main" id="{706DBD2C-DAFE-4552-8E4B-320141BD5CC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24" name="Text Box 127">
          <a:extLst>
            <a:ext uri="{FF2B5EF4-FFF2-40B4-BE49-F238E27FC236}">
              <a16:creationId xmlns:a16="http://schemas.microsoft.com/office/drawing/2014/main" id="{80C8AE03-79DC-4E44-9DDD-6C5B05EEA01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25" name="Text Box 128">
          <a:extLst>
            <a:ext uri="{FF2B5EF4-FFF2-40B4-BE49-F238E27FC236}">
              <a16:creationId xmlns:a16="http://schemas.microsoft.com/office/drawing/2014/main" id="{AE6C6BB8-73C8-4EF9-844F-89A00D3CE91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26" name="Text Box 129">
          <a:extLst>
            <a:ext uri="{FF2B5EF4-FFF2-40B4-BE49-F238E27FC236}">
              <a16:creationId xmlns:a16="http://schemas.microsoft.com/office/drawing/2014/main" id="{5F824BD9-4880-4CBA-951B-D2E07C5EEC9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27" name="Text Box 130">
          <a:extLst>
            <a:ext uri="{FF2B5EF4-FFF2-40B4-BE49-F238E27FC236}">
              <a16:creationId xmlns:a16="http://schemas.microsoft.com/office/drawing/2014/main" id="{05BCB767-D9E5-4FE5-B541-23E243BC176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28" name="Text Box 131">
          <a:extLst>
            <a:ext uri="{FF2B5EF4-FFF2-40B4-BE49-F238E27FC236}">
              <a16:creationId xmlns:a16="http://schemas.microsoft.com/office/drawing/2014/main" id="{4B4F49F7-4E85-4A38-A664-BD0F2B7CB08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29" name="Text Box 132">
          <a:extLst>
            <a:ext uri="{FF2B5EF4-FFF2-40B4-BE49-F238E27FC236}">
              <a16:creationId xmlns:a16="http://schemas.microsoft.com/office/drawing/2014/main" id="{ED21CB35-8CE4-4D63-B4BA-DC215C31F49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30" name="Text Box 133">
          <a:extLst>
            <a:ext uri="{FF2B5EF4-FFF2-40B4-BE49-F238E27FC236}">
              <a16:creationId xmlns:a16="http://schemas.microsoft.com/office/drawing/2014/main" id="{FE1CADB8-B44C-4D6E-B3E3-132D7759709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31" name="Text Box 134">
          <a:extLst>
            <a:ext uri="{FF2B5EF4-FFF2-40B4-BE49-F238E27FC236}">
              <a16:creationId xmlns:a16="http://schemas.microsoft.com/office/drawing/2014/main" id="{9F0EA107-FFC2-4A57-8852-C8A9EE2EEFF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32" name="Text Box 135">
          <a:extLst>
            <a:ext uri="{FF2B5EF4-FFF2-40B4-BE49-F238E27FC236}">
              <a16:creationId xmlns:a16="http://schemas.microsoft.com/office/drawing/2014/main" id="{1B87E912-03DA-4AA4-AFAD-997CA5C68C6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33" name="Text Box 136">
          <a:extLst>
            <a:ext uri="{FF2B5EF4-FFF2-40B4-BE49-F238E27FC236}">
              <a16:creationId xmlns:a16="http://schemas.microsoft.com/office/drawing/2014/main" id="{33171D68-4D76-40DB-A760-BF3B1D85A0F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34" name="Text Box 137">
          <a:extLst>
            <a:ext uri="{FF2B5EF4-FFF2-40B4-BE49-F238E27FC236}">
              <a16:creationId xmlns:a16="http://schemas.microsoft.com/office/drawing/2014/main" id="{E16F14BA-298E-4BD7-B20C-17FED88E42A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35" name="Text Box 138">
          <a:extLst>
            <a:ext uri="{FF2B5EF4-FFF2-40B4-BE49-F238E27FC236}">
              <a16:creationId xmlns:a16="http://schemas.microsoft.com/office/drawing/2014/main" id="{E11342DE-8E63-4DBF-98BD-AD471B5CCDC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36" name="Text Box 139">
          <a:extLst>
            <a:ext uri="{FF2B5EF4-FFF2-40B4-BE49-F238E27FC236}">
              <a16:creationId xmlns:a16="http://schemas.microsoft.com/office/drawing/2014/main" id="{0A8CCF50-027F-4D3D-9038-9EF4ABA3818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37" name="Text Box 140">
          <a:extLst>
            <a:ext uri="{FF2B5EF4-FFF2-40B4-BE49-F238E27FC236}">
              <a16:creationId xmlns:a16="http://schemas.microsoft.com/office/drawing/2014/main" id="{B68290F6-9AF9-4C61-88C2-5010CF40DF0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38" name="Text Box 141">
          <a:extLst>
            <a:ext uri="{FF2B5EF4-FFF2-40B4-BE49-F238E27FC236}">
              <a16:creationId xmlns:a16="http://schemas.microsoft.com/office/drawing/2014/main" id="{5ADE9EC7-031B-475D-821A-66B79DDEDEE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39" name="Text Box 142">
          <a:extLst>
            <a:ext uri="{FF2B5EF4-FFF2-40B4-BE49-F238E27FC236}">
              <a16:creationId xmlns:a16="http://schemas.microsoft.com/office/drawing/2014/main" id="{AC8B2762-FB99-45FC-BD73-94FA23C285B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40" name="Text Box 143">
          <a:extLst>
            <a:ext uri="{FF2B5EF4-FFF2-40B4-BE49-F238E27FC236}">
              <a16:creationId xmlns:a16="http://schemas.microsoft.com/office/drawing/2014/main" id="{8E522F01-5B88-4AA7-8A7F-32023E5FC0D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41" name="Text Box 144">
          <a:extLst>
            <a:ext uri="{FF2B5EF4-FFF2-40B4-BE49-F238E27FC236}">
              <a16:creationId xmlns:a16="http://schemas.microsoft.com/office/drawing/2014/main" id="{E07C095B-A39B-419B-ABA6-621D7B0BF897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42" name="Text Box 145">
          <a:extLst>
            <a:ext uri="{FF2B5EF4-FFF2-40B4-BE49-F238E27FC236}">
              <a16:creationId xmlns:a16="http://schemas.microsoft.com/office/drawing/2014/main" id="{270F43CA-70E6-46E1-B05F-6D4A8F41547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43" name="Text Box 146">
          <a:extLst>
            <a:ext uri="{FF2B5EF4-FFF2-40B4-BE49-F238E27FC236}">
              <a16:creationId xmlns:a16="http://schemas.microsoft.com/office/drawing/2014/main" id="{759143EB-5DED-4E60-9827-CB60B6C6AF1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44" name="Text Box 147">
          <a:extLst>
            <a:ext uri="{FF2B5EF4-FFF2-40B4-BE49-F238E27FC236}">
              <a16:creationId xmlns:a16="http://schemas.microsoft.com/office/drawing/2014/main" id="{36695AA0-39BF-47D5-B7C8-AA31B859329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45" name="Text Box 148">
          <a:extLst>
            <a:ext uri="{FF2B5EF4-FFF2-40B4-BE49-F238E27FC236}">
              <a16:creationId xmlns:a16="http://schemas.microsoft.com/office/drawing/2014/main" id="{1700BB27-425F-4B11-B815-42FE0708F38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46" name="Text Box 149">
          <a:extLst>
            <a:ext uri="{FF2B5EF4-FFF2-40B4-BE49-F238E27FC236}">
              <a16:creationId xmlns:a16="http://schemas.microsoft.com/office/drawing/2014/main" id="{D018788A-E6FD-4945-A92D-BDC82159FE1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47" name="Text Box 150">
          <a:extLst>
            <a:ext uri="{FF2B5EF4-FFF2-40B4-BE49-F238E27FC236}">
              <a16:creationId xmlns:a16="http://schemas.microsoft.com/office/drawing/2014/main" id="{8186A723-13D0-412B-BB23-ED24A83C9F7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148" name="Text Box 151">
          <a:extLst>
            <a:ext uri="{FF2B5EF4-FFF2-40B4-BE49-F238E27FC236}">
              <a16:creationId xmlns:a16="http://schemas.microsoft.com/office/drawing/2014/main" id="{319EA77B-9CF8-40CB-9000-028F11DCD106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149" name="Text Box 152">
          <a:extLst>
            <a:ext uri="{FF2B5EF4-FFF2-40B4-BE49-F238E27FC236}">
              <a16:creationId xmlns:a16="http://schemas.microsoft.com/office/drawing/2014/main" id="{BE5A0593-6B1C-4483-AC21-E6BEE1FF1C71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150" name="Text Box 153">
          <a:extLst>
            <a:ext uri="{FF2B5EF4-FFF2-40B4-BE49-F238E27FC236}">
              <a16:creationId xmlns:a16="http://schemas.microsoft.com/office/drawing/2014/main" id="{6A866D80-3261-48E2-9039-0BFC0B634E57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151" name="Text Box 154">
          <a:extLst>
            <a:ext uri="{FF2B5EF4-FFF2-40B4-BE49-F238E27FC236}">
              <a16:creationId xmlns:a16="http://schemas.microsoft.com/office/drawing/2014/main" id="{E51BD2BF-2722-4ADF-A0D4-1159E868F5B8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52" name="Text Box 155">
          <a:extLst>
            <a:ext uri="{FF2B5EF4-FFF2-40B4-BE49-F238E27FC236}">
              <a16:creationId xmlns:a16="http://schemas.microsoft.com/office/drawing/2014/main" id="{722CCD62-8F58-40F3-9995-825E51583BA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53" name="Text Box 156">
          <a:extLst>
            <a:ext uri="{FF2B5EF4-FFF2-40B4-BE49-F238E27FC236}">
              <a16:creationId xmlns:a16="http://schemas.microsoft.com/office/drawing/2014/main" id="{E9A7F52E-B51B-4F3E-8B4E-724BFF5E0E1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54" name="Text Box 157">
          <a:extLst>
            <a:ext uri="{FF2B5EF4-FFF2-40B4-BE49-F238E27FC236}">
              <a16:creationId xmlns:a16="http://schemas.microsoft.com/office/drawing/2014/main" id="{B18E4FCB-A908-4891-B466-DC49311C0F87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55" name="Text Box 158">
          <a:extLst>
            <a:ext uri="{FF2B5EF4-FFF2-40B4-BE49-F238E27FC236}">
              <a16:creationId xmlns:a16="http://schemas.microsoft.com/office/drawing/2014/main" id="{A31FBC17-D88E-4C4A-9DB7-C6C08FDB2C5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56" name="Text Box 159">
          <a:extLst>
            <a:ext uri="{FF2B5EF4-FFF2-40B4-BE49-F238E27FC236}">
              <a16:creationId xmlns:a16="http://schemas.microsoft.com/office/drawing/2014/main" id="{80F28AA8-97ED-43FB-AAE5-9231F270D67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57" name="Text Box 160">
          <a:extLst>
            <a:ext uri="{FF2B5EF4-FFF2-40B4-BE49-F238E27FC236}">
              <a16:creationId xmlns:a16="http://schemas.microsoft.com/office/drawing/2014/main" id="{B7D58356-22A9-4629-B4C3-A07C85ED6F1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58" name="Text Box 161">
          <a:extLst>
            <a:ext uri="{FF2B5EF4-FFF2-40B4-BE49-F238E27FC236}">
              <a16:creationId xmlns:a16="http://schemas.microsoft.com/office/drawing/2014/main" id="{77A5D430-5D9E-4DDD-A4EC-4DDCBF6504C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59" name="Text Box 162">
          <a:extLst>
            <a:ext uri="{FF2B5EF4-FFF2-40B4-BE49-F238E27FC236}">
              <a16:creationId xmlns:a16="http://schemas.microsoft.com/office/drawing/2014/main" id="{88260752-3F61-4156-931A-A96532E0F99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60" name="Text Box 163">
          <a:extLst>
            <a:ext uri="{FF2B5EF4-FFF2-40B4-BE49-F238E27FC236}">
              <a16:creationId xmlns:a16="http://schemas.microsoft.com/office/drawing/2014/main" id="{B9931B0A-E24B-4BE1-BB76-3ECACACFF3F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61" name="Text Box 164">
          <a:extLst>
            <a:ext uri="{FF2B5EF4-FFF2-40B4-BE49-F238E27FC236}">
              <a16:creationId xmlns:a16="http://schemas.microsoft.com/office/drawing/2014/main" id="{1A22EF2A-7955-406C-BD7A-EB19E7D8E48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62" name="Text Box 165">
          <a:extLst>
            <a:ext uri="{FF2B5EF4-FFF2-40B4-BE49-F238E27FC236}">
              <a16:creationId xmlns:a16="http://schemas.microsoft.com/office/drawing/2014/main" id="{90F939C2-3BD9-4905-B65A-B1F6C3928A6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63" name="Text Box 166">
          <a:extLst>
            <a:ext uri="{FF2B5EF4-FFF2-40B4-BE49-F238E27FC236}">
              <a16:creationId xmlns:a16="http://schemas.microsoft.com/office/drawing/2014/main" id="{7EE8371B-A1F4-47CA-BFB7-9771666124B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64" name="Text Box 167">
          <a:extLst>
            <a:ext uri="{FF2B5EF4-FFF2-40B4-BE49-F238E27FC236}">
              <a16:creationId xmlns:a16="http://schemas.microsoft.com/office/drawing/2014/main" id="{A1326C27-051B-41A9-A0EC-A70938AE6B1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65" name="Text Box 168">
          <a:extLst>
            <a:ext uri="{FF2B5EF4-FFF2-40B4-BE49-F238E27FC236}">
              <a16:creationId xmlns:a16="http://schemas.microsoft.com/office/drawing/2014/main" id="{65E29FAA-7071-4F9C-A2BA-46F140F04B7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66" name="Text Box 169">
          <a:extLst>
            <a:ext uri="{FF2B5EF4-FFF2-40B4-BE49-F238E27FC236}">
              <a16:creationId xmlns:a16="http://schemas.microsoft.com/office/drawing/2014/main" id="{47FD5E18-A00A-4EF9-9781-EB9DAA62B84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67" name="Text Box 170">
          <a:extLst>
            <a:ext uri="{FF2B5EF4-FFF2-40B4-BE49-F238E27FC236}">
              <a16:creationId xmlns:a16="http://schemas.microsoft.com/office/drawing/2014/main" id="{BA4A0DD3-59D5-40D3-94AB-276A48C467C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68" name="Text Box 171">
          <a:extLst>
            <a:ext uri="{FF2B5EF4-FFF2-40B4-BE49-F238E27FC236}">
              <a16:creationId xmlns:a16="http://schemas.microsoft.com/office/drawing/2014/main" id="{D3DA31EE-0884-4F91-99BB-122C9EDF00A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69" name="Text Box 172">
          <a:extLst>
            <a:ext uri="{FF2B5EF4-FFF2-40B4-BE49-F238E27FC236}">
              <a16:creationId xmlns:a16="http://schemas.microsoft.com/office/drawing/2014/main" id="{063C6AEB-85D5-4A7E-90E9-4679B93F9DB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70" name="Text Box 173">
          <a:extLst>
            <a:ext uri="{FF2B5EF4-FFF2-40B4-BE49-F238E27FC236}">
              <a16:creationId xmlns:a16="http://schemas.microsoft.com/office/drawing/2014/main" id="{44C5F268-5E68-487A-889C-6DECCE07985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71" name="Text Box 174">
          <a:extLst>
            <a:ext uri="{FF2B5EF4-FFF2-40B4-BE49-F238E27FC236}">
              <a16:creationId xmlns:a16="http://schemas.microsoft.com/office/drawing/2014/main" id="{518C960C-A7AE-4981-9E99-38C6FDAC627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72" name="Text Box 175">
          <a:extLst>
            <a:ext uri="{FF2B5EF4-FFF2-40B4-BE49-F238E27FC236}">
              <a16:creationId xmlns:a16="http://schemas.microsoft.com/office/drawing/2014/main" id="{A7BA73DC-5683-4C13-8ABB-FCB621E5B4A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73" name="Text Box 176">
          <a:extLst>
            <a:ext uri="{FF2B5EF4-FFF2-40B4-BE49-F238E27FC236}">
              <a16:creationId xmlns:a16="http://schemas.microsoft.com/office/drawing/2014/main" id="{9FD0A8D7-754F-40E5-B6F3-AC4865BAB43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74" name="Text Box 177">
          <a:extLst>
            <a:ext uri="{FF2B5EF4-FFF2-40B4-BE49-F238E27FC236}">
              <a16:creationId xmlns:a16="http://schemas.microsoft.com/office/drawing/2014/main" id="{AB470C7B-AF95-4D86-9E2D-E57B9E91F4E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75" name="Text Box 178">
          <a:extLst>
            <a:ext uri="{FF2B5EF4-FFF2-40B4-BE49-F238E27FC236}">
              <a16:creationId xmlns:a16="http://schemas.microsoft.com/office/drawing/2014/main" id="{8DBF9B56-13C6-43EF-B35E-4B02B706DB0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76" name="Text Box 179">
          <a:extLst>
            <a:ext uri="{FF2B5EF4-FFF2-40B4-BE49-F238E27FC236}">
              <a16:creationId xmlns:a16="http://schemas.microsoft.com/office/drawing/2014/main" id="{64BAAF3C-B076-43D8-B986-1E68F97618B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77" name="Text Box 180">
          <a:extLst>
            <a:ext uri="{FF2B5EF4-FFF2-40B4-BE49-F238E27FC236}">
              <a16:creationId xmlns:a16="http://schemas.microsoft.com/office/drawing/2014/main" id="{90F9FDC6-113A-49B8-94F4-35AA2C4F40E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78" name="Text Box 181">
          <a:extLst>
            <a:ext uri="{FF2B5EF4-FFF2-40B4-BE49-F238E27FC236}">
              <a16:creationId xmlns:a16="http://schemas.microsoft.com/office/drawing/2014/main" id="{4BF58B9A-5826-4B64-8DAC-F080E983EB5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79" name="Text Box 182">
          <a:extLst>
            <a:ext uri="{FF2B5EF4-FFF2-40B4-BE49-F238E27FC236}">
              <a16:creationId xmlns:a16="http://schemas.microsoft.com/office/drawing/2014/main" id="{D2642B59-C401-4850-9F01-76D5118661F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80" name="Text Box 183">
          <a:extLst>
            <a:ext uri="{FF2B5EF4-FFF2-40B4-BE49-F238E27FC236}">
              <a16:creationId xmlns:a16="http://schemas.microsoft.com/office/drawing/2014/main" id="{86348652-69A9-4305-A85C-B2988494DEB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81" name="Text Box 184">
          <a:extLst>
            <a:ext uri="{FF2B5EF4-FFF2-40B4-BE49-F238E27FC236}">
              <a16:creationId xmlns:a16="http://schemas.microsoft.com/office/drawing/2014/main" id="{BEF35614-2577-4EC1-B128-285DA985ED9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82" name="Text Box 185">
          <a:extLst>
            <a:ext uri="{FF2B5EF4-FFF2-40B4-BE49-F238E27FC236}">
              <a16:creationId xmlns:a16="http://schemas.microsoft.com/office/drawing/2014/main" id="{D277F9AA-27D5-4BCD-8251-78657CF6522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83" name="Text Box 186">
          <a:extLst>
            <a:ext uri="{FF2B5EF4-FFF2-40B4-BE49-F238E27FC236}">
              <a16:creationId xmlns:a16="http://schemas.microsoft.com/office/drawing/2014/main" id="{926CD941-2B8D-4565-AE16-3920BC67789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84" name="Text Box 187">
          <a:extLst>
            <a:ext uri="{FF2B5EF4-FFF2-40B4-BE49-F238E27FC236}">
              <a16:creationId xmlns:a16="http://schemas.microsoft.com/office/drawing/2014/main" id="{E27020C3-7D4D-4126-ACD7-2DA5209E3BF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85" name="Text Box 188">
          <a:extLst>
            <a:ext uri="{FF2B5EF4-FFF2-40B4-BE49-F238E27FC236}">
              <a16:creationId xmlns:a16="http://schemas.microsoft.com/office/drawing/2014/main" id="{5120C6E8-EEF1-44B7-A6B8-6965A0FB679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86" name="Text Box 189">
          <a:extLst>
            <a:ext uri="{FF2B5EF4-FFF2-40B4-BE49-F238E27FC236}">
              <a16:creationId xmlns:a16="http://schemas.microsoft.com/office/drawing/2014/main" id="{E04F0836-507C-4E60-B770-D5B649C5D20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87" name="Text Box 190">
          <a:extLst>
            <a:ext uri="{FF2B5EF4-FFF2-40B4-BE49-F238E27FC236}">
              <a16:creationId xmlns:a16="http://schemas.microsoft.com/office/drawing/2014/main" id="{7178C855-30AE-4CD8-8135-4FD0457844A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88" name="Text Box 191">
          <a:extLst>
            <a:ext uri="{FF2B5EF4-FFF2-40B4-BE49-F238E27FC236}">
              <a16:creationId xmlns:a16="http://schemas.microsoft.com/office/drawing/2014/main" id="{EA70C96A-6AE2-40D9-95C2-DA386160DCC7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89" name="Text Box 192">
          <a:extLst>
            <a:ext uri="{FF2B5EF4-FFF2-40B4-BE49-F238E27FC236}">
              <a16:creationId xmlns:a16="http://schemas.microsoft.com/office/drawing/2014/main" id="{9DE582F1-633E-4CBF-B52D-3FB6041A710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90" name="Text Box 193">
          <a:extLst>
            <a:ext uri="{FF2B5EF4-FFF2-40B4-BE49-F238E27FC236}">
              <a16:creationId xmlns:a16="http://schemas.microsoft.com/office/drawing/2014/main" id="{C90FB714-AF70-4512-B760-33D73BD27A2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91" name="Text Box 194">
          <a:extLst>
            <a:ext uri="{FF2B5EF4-FFF2-40B4-BE49-F238E27FC236}">
              <a16:creationId xmlns:a16="http://schemas.microsoft.com/office/drawing/2014/main" id="{1E6755C5-1042-4636-B479-ECCD46687DE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92" name="Text Box 195">
          <a:extLst>
            <a:ext uri="{FF2B5EF4-FFF2-40B4-BE49-F238E27FC236}">
              <a16:creationId xmlns:a16="http://schemas.microsoft.com/office/drawing/2014/main" id="{388A49D6-7B31-4496-99C0-A254B875089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93" name="Text Box 196">
          <a:extLst>
            <a:ext uri="{FF2B5EF4-FFF2-40B4-BE49-F238E27FC236}">
              <a16:creationId xmlns:a16="http://schemas.microsoft.com/office/drawing/2014/main" id="{8BB55D5E-D8BA-49B6-ABD4-9D0295E56F3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94" name="Text Box 197">
          <a:extLst>
            <a:ext uri="{FF2B5EF4-FFF2-40B4-BE49-F238E27FC236}">
              <a16:creationId xmlns:a16="http://schemas.microsoft.com/office/drawing/2014/main" id="{C5005D5E-38BE-46D7-82FE-C654F2469CC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95" name="Text Box 198">
          <a:extLst>
            <a:ext uri="{FF2B5EF4-FFF2-40B4-BE49-F238E27FC236}">
              <a16:creationId xmlns:a16="http://schemas.microsoft.com/office/drawing/2014/main" id="{8D8352F4-433B-4D6B-BF29-CCAF80BC475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196" name="Text Box 199">
          <a:extLst>
            <a:ext uri="{FF2B5EF4-FFF2-40B4-BE49-F238E27FC236}">
              <a16:creationId xmlns:a16="http://schemas.microsoft.com/office/drawing/2014/main" id="{431F0C9B-8B3C-4169-83E4-99C368D922D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197" name="Text Box 200">
          <a:extLst>
            <a:ext uri="{FF2B5EF4-FFF2-40B4-BE49-F238E27FC236}">
              <a16:creationId xmlns:a16="http://schemas.microsoft.com/office/drawing/2014/main" id="{DBC27C4D-2666-4C1E-9918-B7312B42EC02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198" name="Text Box 201">
          <a:extLst>
            <a:ext uri="{FF2B5EF4-FFF2-40B4-BE49-F238E27FC236}">
              <a16:creationId xmlns:a16="http://schemas.microsoft.com/office/drawing/2014/main" id="{5778B1F7-CAF6-4D52-A4C0-E99BF3FAB17E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199" name="Text Box 202">
          <a:extLst>
            <a:ext uri="{FF2B5EF4-FFF2-40B4-BE49-F238E27FC236}">
              <a16:creationId xmlns:a16="http://schemas.microsoft.com/office/drawing/2014/main" id="{EBA04A09-60E8-4379-A406-BEC2B59D4D29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200" name="Text Box 203">
          <a:extLst>
            <a:ext uri="{FF2B5EF4-FFF2-40B4-BE49-F238E27FC236}">
              <a16:creationId xmlns:a16="http://schemas.microsoft.com/office/drawing/2014/main" id="{840FF150-6665-4E94-9F1A-ACEDA96EC781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01" name="Text Box 204">
          <a:extLst>
            <a:ext uri="{FF2B5EF4-FFF2-40B4-BE49-F238E27FC236}">
              <a16:creationId xmlns:a16="http://schemas.microsoft.com/office/drawing/2014/main" id="{55ECEDCF-5A02-4FD9-81B0-91A208177DB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02" name="Text Box 205">
          <a:extLst>
            <a:ext uri="{FF2B5EF4-FFF2-40B4-BE49-F238E27FC236}">
              <a16:creationId xmlns:a16="http://schemas.microsoft.com/office/drawing/2014/main" id="{D4D3FC2A-0ADA-474B-BC92-36974507967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03" name="Text Box 206">
          <a:extLst>
            <a:ext uri="{FF2B5EF4-FFF2-40B4-BE49-F238E27FC236}">
              <a16:creationId xmlns:a16="http://schemas.microsoft.com/office/drawing/2014/main" id="{B4FD1A7D-C7FE-4794-B3AF-BA30A126C25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04" name="Text Box 207">
          <a:extLst>
            <a:ext uri="{FF2B5EF4-FFF2-40B4-BE49-F238E27FC236}">
              <a16:creationId xmlns:a16="http://schemas.microsoft.com/office/drawing/2014/main" id="{EEA67B1F-B44A-422F-92C3-D46FB12122D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05" name="Text Box 208">
          <a:extLst>
            <a:ext uri="{FF2B5EF4-FFF2-40B4-BE49-F238E27FC236}">
              <a16:creationId xmlns:a16="http://schemas.microsoft.com/office/drawing/2014/main" id="{7380512F-D62F-45CD-AB1A-C2B52B3308F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06" name="Text Box 209">
          <a:extLst>
            <a:ext uri="{FF2B5EF4-FFF2-40B4-BE49-F238E27FC236}">
              <a16:creationId xmlns:a16="http://schemas.microsoft.com/office/drawing/2014/main" id="{BC5722D2-436C-477A-A75D-0A0697EC119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07" name="Text Box 210">
          <a:extLst>
            <a:ext uri="{FF2B5EF4-FFF2-40B4-BE49-F238E27FC236}">
              <a16:creationId xmlns:a16="http://schemas.microsoft.com/office/drawing/2014/main" id="{BF54F9CC-7328-45AC-AE87-0F6327AC2FD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08" name="Text Box 211">
          <a:extLst>
            <a:ext uri="{FF2B5EF4-FFF2-40B4-BE49-F238E27FC236}">
              <a16:creationId xmlns:a16="http://schemas.microsoft.com/office/drawing/2014/main" id="{A1B53F6F-1E6E-42BD-B0AD-115E08E5BEF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09" name="Text Box 212">
          <a:extLst>
            <a:ext uri="{FF2B5EF4-FFF2-40B4-BE49-F238E27FC236}">
              <a16:creationId xmlns:a16="http://schemas.microsoft.com/office/drawing/2014/main" id="{EFE546D5-575C-4612-86DA-A188A57B556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10" name="Text Box 213">
          <a:extLst>
            <a:ext uri="{FF2B5EF4-FFF2-40B4-BE49-F238E27FC236}">
              <a16:creationId xmlns:a16="http://schemas.microsoft.com/office/drawing/2014/main" id="{C6CCDF31-5E93-4E33-9D2D-9A398FA86C5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11" name="Text Box 214">
          <a:extLst>
            <a:ext uri="{FF2B5EF4-FFF2-40B4-BE49-F238E27FC236}">
              <a16:creationId xmlns:a16="http://schemas.microsoft.com/office/drawing/2014/main" id="{18A46DAC-7D4C-428B-9165-88B35C25470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12" name="Text Box 215">
          <a:extLst>
            <a:ext uri="{FF2B5EF4-FFF2-40B4-BE49-F238E27FC236}">
              <a16:creationId xmlns:a16="http://schemas.microsoft.com/office/drawing/2014/main" id="{54429C6B-DEB3-4256-B06B-E786058B93C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13" name="Text Box 216">
          <a:extLst>
            <a:ext uri="{FF2B5EF4-FFF2-40B4-BE49-F238E27FC236}">
              <a16:creationId xmlns:a16="http://schemas.microsoft.com/office/drawing/2014/main" id="{93C379D3-4C26-459D-85C1-1C08AA5AD49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14" name="Text Box 217">
          <a:extLst>
            <a:ext uri="{FF2B5EF4-FFF2-40B4-BE49-F238E27FC236}">
              <a16:creationId xmlns:a16="http://schemas.microsoft.com/office/drawing/2014/main" id="{01F9C881-F430-414D-971B-4E65C5B2319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15" name="Text Box 218">
          <a:extLst>
            <a:ext uri="{FF2B5EF4-FFF2-40B4-BE49-F238E27FC236}">
              <a16:creationId xmlns:a16="http://schemas.microsoft.com/office/drawing/2014/main" id="{484646AA-136D-4A9E-8779-8394CC1361B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16" name="Text Box 219">
          <a:extLst>
            <a:ext uri="{FF2B5EF4-FFF2-40B4-BE49-F238E27FC236}">
              <a16:creationId xmlns:a16="http://schemas.microsoft.com/office/drawing/2014/main" id="{1AD1F17B-B9E5-4C05-BBD2-3E85271628B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17" name="Text Box 220">
          <a:extLst>
            <a:ext uri="{FF2B5EF4-FFF2-40B4-BE49-F238E27FC236}">
              <a16:creationId xmlns:a16="http://schemas.microsoft.com/office/drawing/2014/main" id="{7B6F3C18-4F33-4724-B8DA-34104FD3AAE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18" name="Text Box 221">
          <a:extLst>
            <a:ext uri="{FF2B5EF4-FFF2-40B4-BE49-F238E27FC236}">
              <a16:creationId xmlns:a16="http://schemas.microsoft.com/office/drawing/2014/main" id="{9E82ED49-F5DF-4486-ABA5-9C42FBD0EE0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19" name="Text Box 222">
          <a:extLst>
            <a:ext uri="{FF2B5EF4-FFF2-40B4-BE49-F238E27FC236}">
              <a16:creationId xmlns:a16="http://schemas.microsoft.com/office/drawing/2014/main" id="{75C3544A-71A1-4C4E-A4E8-C408B4B5D2F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20" name="Text Box 223">
          <a:extLst>
            <a:ext uri="{FF2B5EF4-FFF2-40B4-BE49-F238E27FC236}">
              <a16:creationId xmlns:a16="http://schemas.microsoft.com/office/drawing/2014/main" id="{6CBD8F5D-1C73-4537-A107-C94330242CE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21" name="Text Box 224">
          <a:extLst>
            <a:ext uri="{FF2B5EF4-FFF2-40B4-BE49-F238E27FC236}">
              <a16:creationId xmlns:a16="http://schemas.microsoft.com/office/drawing/2014/main" id="{016099D2-A7CC-48F8-9A16-310864E9306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22" name="Text Box 225">
          <a:extLst>
            <a:ext uri="{FF2B5EF4-FFF2-40B4-BE49-F238E27FC236}">
              <a16:creationId xmlns:a16="http://schemas.microsoft.com/office/drawing/2014/main" id="{529ADEFC-80EC-4DA6-B763-51B66637010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23" name="Text Box 226">
          <a:extLst>
            <a:ext uri="{FF2B5EF4-FFF2-40B4-BE49-F238E27FC236}">
              <a16:creationId xmlns:a16="http://schemas.microsoft.com/office/drawing/2014/main" id="{5439963F-B8CB-43DD-933E-C4D512183E4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24" name="Text Box 227">
          <a:extLst>
            <a:ext uri="{FF2B5EF4-FFF2-40B4-BE49-F238E27FC236}">
              <a16:creationId xmlns:a16="http://schemas.microsoft.com/office/drawing/2014/main" id="{9A52C892-42FA-499B-A761-EB12894F2DA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25" name="Text Box 228">
          <a:extLst>
            <a:ext uri="{FF2B5EF4-FFF2-40B4-BE49-F238E27FC236}">
              <a16:creationId xmlns:a16="http://schemas.microsoft.com/office/drawing/2014/main" id="{74409447-9E3B-4B48-8E26-3ED17873D0C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26" name="Text Box 229">
          <a:extLst>
            <a:ext uri="{FF2B5EF4-FFF2-40B4-BE49-F238E27FC236}">
              <a16:creationId xmlns:a16="http://schemas.microsoft.com/office/drawing/2014/main" id="{8F080145-FA24-4BD2-A946-EE82450D3D5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27" name="Text Box 230">
          <a:extLst>
            <a:ext uri="{FF2B5EF4-FFF2-40B4-BE49-F238E27FC236}">
              <a16:creationId xmlns:a16="http://schemas.microsoft.com/office/drawing/2014/main" id="{D6829FB0-CCF8-42A6-9B86-BB5D6642639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28" name="Text Box 231">
          <a:extLst>
            <a:ext uri="{FF2B5EF4-FFF2-40B4-BE49-F238E27FC236}">
              <a16:creationId xmlns:a16="http://schemas.microsoft.com/office/drawing/2014/main" id="{D3215FE4-82B1-43BC-B930-8B1D873D124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29" name="Text Box 232">
          <a:extLst>
            <a:ext uri="{FF2B5EF4-FFF2-40B4-BE49-F238E27FC236}">
              <a16:creationId xmlns:a16="http://schemas.microsoft.com/office/drawing/2014/main" id="{6EBFF5BA-38A3-498E-BAD7-47A2BE3346D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30" name="Text Box 233">
          <a:extLst>
            <a:ext uri="{FF2B5EF4-FFF2-40B4-BE49-F238E27FC236}">
              <a16:creationId xmlns:a16="http://schemas.microsoft.com/office/drawing/2014/main" id="{E10012D7-A287-45FE-B277-1FEFC8C3459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31" name="Text Box 234">
          <a:extLst>
            <a:ext uri="{FF2B5EF4-FFF2-40B4-BE49-F238E27FC236}">
              <a16:creationId xmlns:a16="http://schemas.microsoft.com/office/drawing/2014/main" id="{0FF5D478-27D6-4CD3-B12F-F796259B41E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32" name="Text Box 235">
          <a:extLst>
            <a:ext uri="{FF2B5EF4-FFF2-40B4-BE49-F238E27FC236}">
              <a16:creationId xmlns:a16="http://schemas.microsoft.com/office/drawing/2014/main" id="{CEED179E-B9AE-4524-95C9-53ABE2EDC6D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33" name="Text Box 236">
          <a:extLst>
            <a:ext uri="{FF2B5EF4-FFF2-40B4-BE49-F238E27FC236}">
              <a16:creationId xmlns:a16="http://schemas.microsoft.com/office/drawing/2014/main" id="{CC890C81-3F30-4BD4-8270-772486DCB70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34" name="Text Box 237">
          <a:extLst>
            <a:ext uri="{FF2B5EF4-FFF2-40B4-BE49-F238E27FC236}">
              <a16:creationId xmlns:a16="http://schemas.microsoft.com/office/drawing/2014/main" id="{58FDE49A-AB3F-430D-911A-9C6DAA76CF4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35" name="Text Box 238">
          <a:extLst>
            <a:ext uri="{FF2B5EF4-FFF2-40B4-BE49-F238E27FC236}">
              <a16:creationId xmlns:a16="http://schemas.microsoft.com/office/drawing/2014/main" id="{77F41C45-1E89-479C-A1B3-159DAFD86B4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36" name="Text Box 239">
          <a:extLst>
            <a:ext uri="{FF2B5EF4-FFF2-40B4-BE49-F238E27FC236}">
              <a16:creationId xmlns:a16="http://schemas.microsoft.com/office/drawing/2014/main" id="{97204E7C-F899-43F9-9E56-D563F6552AF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37" name="Text Box 240">
          <a:extLst>
            <a:ext uri="{FF2B5EF4-FFF2-40B4-BE49-F238E27FC236}">
              <a16:creationId xmlns:a16="http://schemas.microsoft.com/office/drawing/2014/main" id="{F85D1844-8B61-44A1-92EA-E813BC1E0FA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38" name="Text Box 241">
          <a:extLst>
            <a:ext uri="{FF2B5EF4-FFF2-40B4-BE49-F238E27FC236}">
              <a16:creationId xmlns:a16="http://schemas.microsoft.com/office/drawing/2014/main" id="{AACB123E-61E4-4C98-878B-AA744178251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39" name="Text Box 242">
          <a:extLst>
            <a:ext uri="{FF2B5EF4-FFF2-40B4-BE49-F238E27FC236}">
              <a16:creationId xmlns:a16="http://schemas.microsoft.com/office/drawing/2014/main" id="{C6EBB082-A375-4028-8BB9-B9D7D7C8045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40" name="Text Box 243">
          <a:extLst>
            <a:ext uri="{FF2B5EF4-FFF2-40B4-BE49-F238E27FC236}">
              <a16:creationId xmlns:a16="http://schemas.microsoft.com/office/drawing/2014/main" id="{FE190709-F6C4-4F88-A84D-AFC474B6D73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41" name="Text Box 244">
          <a:extLst>
            <a:ext uri="{FF2B5EF4-FFF2-40B4-BE49-F238E27FC236}">
              <a16:creationId xmlns:a16="http://schemas.microsoft.com/office/drawing/2014/main" id="{A85A54CE-6EC8-4C84-8D92-6BEC29551DC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42" name="Text Box 245">
          <a:extLst>
            <a:ext uri="{FF2B5EF4-FFF2-40B4-BE49-F238E27FC236}">
              <a16:creationId xmlns:a16="http://schemas.microsoft.com/office/drawing/2014/main" id="{15B23FF9-93B1-4C2B-8E4D-5F97A729710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43" name="Text Box 246">
          <a:extLst>
            <a:ext uri="{FF2B5EF4-FFF2-40B4-BE49-F238E27FC236}">
              <a16:creationId xmlns:a16="http://schemas.microsoft.com/office/drawing/2014/main" id="{026AFB41-5EE9-4607-8DEB-97AC501A39F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44" name="Text Box 247">
          <a:extLst>
            <a:ext uri="{FF2B5EF4-FFF2-40B4-BE49-F238E27FC236}">
              <a16:creationId xmlns:a16="http://schemas.microsoft.com/office/drawing/2014/main" id="{DAB8B532-6112-46A3-A08E-1748D3A1BBD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45" name="Text Box 248">
          <a:extLst>
            <a:ext uri="{FF2B5EF4-FFF2-40B4-BE49-F238E27FC236}">
              <a16:creationId xmlns:a16="http://schemas.microsoft.com/office/drawing/2014/main" id="{38C9FF46-FAD4-4673-987E-7CF277DF61D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246" name="Text Box 249">
          <a:extLst>
            <a:ext uri="{FF2B5EF4-FFF2-40B4-BE49-F238E27FC236}">
              <a16:creationId xmlns:a16="http://schemas.microsoft.com/office/drawing/2014/main" id="{C7070B0E-672D-413A-9F3B-93EE746F5AA0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247" name="Text Box 250">
          <a:extLst>
            <a:ext uri="{FF2B5EF4-FFF2-40B4-BE49-F238E27FC236}">
              <a16:creationId xmlns:a16="http://schemas.microsoft.com/office/drawing/2014/main" id="{63B8C86E-CD6B-41B8-B25B-C2D3FD16CEF1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248" name="Text Box 251">
          <a:extLst>
            <a:ext uri="{FF2B5EF4-FFF2-40B4-BE49-F238E27FC236}">
              <a16:creationId xmlns:a16="http://schemas.microsoft.com/office/drawing/2014/main" id="{32A2CD6E-8228-46AC-B22F-EE76CDA96749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249" name="Text Box 252">
          <a:extLst>
            <a:ext uri="{FF2B5EF4-FFF2-40B4-BE49-F238E27FC236}">
              <a16:creationId xmlns:a16="http://schemas.microsoft.com/office/drawing/2014/main" id="{69F7F7BE-AE47-456C-9B57-7895BE639D6A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50" name="Text Box 253">
          <a:extLst>
            <a:ext uri="{FF2B5EF4-FFF2-40B4-BE49-F238E27FC236}">
              <a16:creationId xmlns:a16="http://schemas.microsoft.com/office/drawing/2014/main" id="{36C553C5-18AF-40B2-8BDF-8D0B1E4F572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51" name="Text Box 254">
          <a:extLst>
            <a:ext uri="{FF2B5EF4-FFF2-40B4-BE49-F238E27FC236}">
              <a16:creationId xmlns:a16="http://schemas.microsoft.com/office/drawing/2014/main" id="{1DB2AF14-B363-4400-913C-AC5D93F5F2E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52" name="Text Box 255">
          <a:extLst>
            <a:ext uri="{FF2B5EF4-FFF2-40B4-BE49-F238E27FC236}">
              <a16:creationId xmlns:a16="http://schemas.microsoft.com/office/drawing/2014/main" id="{621E8F61-E0CB-4715-88D7-4554123E8C3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53" name="Text Box 256">
          <a:extLst>
            <a:ext uri="{FF2B5EF4-FFF2-40B4-BE49-F238E27FC236}">
              <a16:creationId xmlns:a16="http://schemas.microsoft.com/office/drawing/2014/main" id="{4BD78576-8F92-4904-921F-F52A169B283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54" name="Text Box 257">
          <a:extLst>
            <a:ext uri="{FF2B5EF4-FFF2-40B4-BE49-F238E27FC236}">
              <a16:creationId xmlns:a16="http://schemas.microsoft.com/office/drawing/2014/main" id="{42CE07DF-3B67-4BB0-B8B5-D4AD1004CF8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55" name="Text Box 258">
          <a:extLst>
            <a:ext uri="{FF2B5EF4-FFF2-40B4-BE49-F238E27FC236}">
              <a16:creationId xmlns:a16="http://schemas.microsoft.com/office/drawing/2014/main" id="{A48113A2-A49D-4EA8-8668-2850D8DE5A1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56" name="Text Box 259">
          <a:extLst>
            <a:ext uri="{FF2B5EF4-FFF2-40B4-BE49-F238E27FC236}">
              <a16:creationId xmlns:a16="http://schemas.microsoft.com/office/drawing/2014/main" id="{808DB541-9BE4-400C-B55C-AE0F6EBBA4E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57" name="Text Box 260">
          <a:extLst>
            <a:ext uri="{FF2B5EF4-FFF2-40B4-BE49-F238E27FC236}">
              <a16:creationId xmlns:a16="http://schemas.microsoft.com/office/drawing/2014/main" id="{A4C8EC8A-8BCB-41B9-9E0F-2E873E80B48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58" name="Text Box 261">
          <a:extLst>
            <a:ext uri="{FF2B5EF4-FFF2-40B4-BE49-F238E27FC236}">
              <a16:creationId xmlns:a16="http://schemas.microsoft.com/office/drawing/2014/main" id="{05623228-0DB4-4CCF-87A5-EDDB9D21A8D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59" name="Text Box 262">
          <a:extLst>
            <a:ext uri="{FF2B5EF4-FFF2-40B4-BE49-F238E27FC236}">
              <a16:creationId xmlns:a16="http://schemas.microsoft.com/office/drawing/2014/main" id="{382F4BFD-3E7B-4F74-A8E6-4BDE4E101477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60" name="Text Box 263">
          <a:extLst>
            <a:ext uri="{FF2B5EF4-FFF2-40B4-BE49-F238E27FC236}">
              <a16:creationId xmlns:a16="http://schemas.microsoft.com/office/drawing/2014/main" id="{FE7689F7-1DFB-4530-AC0F-7BC713192F5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61" name="Text Box 264">
          <a:extLst>
            <a:ext uri="{FF2B5EF4-FFF2-40B4-BE49-F238E27FC236}">
              <a16:creationId xmlns:a16="http://schemas.microsoft.com/office/drawing/2014/main" id="{45B937FE-DD11-4E45-B86C-C656FEADAF8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62" name="Text Box 265">
          <a:extLst>
            <a:ext uri="{FF2B5EF4-FFF2-40B4-BE49-F238E27FC236}">
              <a16:creationId xmlns:a16="http://schemas.microsoft.com/office/drawing/2014/main" id="{616CAADB-498F-4321-B96C-C899FC1BDA7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63" name="Text Box 266">
          <a:extLst>
            <a:ext uri="{FF2B5EF4-FFF2-40B4-BE49-F238E27FC236}">
              <a16:creationId xmlns:a16="http://schemas.microsoft.com/office/drawing/2014/main" id="{710D42D4-FAD5-4040-945F-574E9C0C694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64" name="Text Box 267">
          <a:extLst>
            <a:ext uri="{FF2B5EF4-FFF2-40B4-BE49-F238E27FC236}">
              <a16:creationId xmlns:a16="http://schemas.microsoft.com/office/drawing/2014/main" id="{671E72AC-339B-4D28-AB35-E3BD581E3A3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65" name="Text Box 268">
          <a:extLst>
            <a:ext uri="{FF2B5EF4-FFF2-40B4-BE49-F238E27FC236}">
              <a16:creationId xmlns:a16="http://schemas.microsoft.com/office/drawing/2014/main" id="{6012C157-7322-4999-A436-DC807C686FD7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66" name="Text Box 269">
          <a:extLst>
            <a:ext uri="{FF2B5EF4-FFF2-40B4-BE49-F238E27FC236}">
              <a16:creationId xmlns:a16="http://schemas.microsoft.com/office/drawing/2014/main" id="{01DE88EF-8D94-4F08-94B6-661103682ED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67" name="Text Box 270">
          <a:extLst>
            <a:ext uri="{FF2B5EF4-FFF2-40B4-BE49-F238E27FC236}">
              <a16:creationId xmlns:a16="http://schemas.microsoft.com/office/drawing/2014/main" id="{AC3B3859-5CC0-475F-97A9-128B5B377F3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68" name="Text Box 271">
          <a:extLst>
            <a:ext uri="{FF2B5EF4-FFF2-40B4-BE49-F238E27FC236}">
              <a16:creationId xmlns:a16="http://schemas.microsoft.com/office/drawing/2014/main" id="{E628E6CC-1007-4F84-A582-AFDD072254D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69" name="Text Box 272">
          <a:extLst>
            <a:ext uri="{FF2B5EF4-FFF2-40B4-BE49-F238E27FC236}">
              <a16:creationId xmlns:a16="http://schemas.microsoft.com/office/drawing/2014/main" id="{A55D5DD5-C943-415C-AF72-6DEEE2E53C3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70" name="Text Box 273">
          <a:extLst>
            <a:ext uri="{FF2B5EF4-FFF2-40B4-BE49-F238E27FC236}">
              <a16:creationId xmlns:a16="http://schemas.microsoft.com/office/drawing/2014/main" id="{D22C901B-5293-4509-8FE1-7B569DA80E0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71" name="Text Box 274">
          <a:extLst>
            <a:ext uri="{FF2B5EF4-FFF2-40B4-BE49-F238E27FC236}">
              <a16:creationId xmlns:a16="http://schemas.microsoft.com/office/drawing/2014/main" id="{2C183032-AEED-452F-AE05-07CBAB23900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72" name="Text Box 275">
          <a:extLst>
            <a:ext uri="{FF2B5EF4-FFF2-40B4-BE49-F238E27FC236}">
              <a16:creationId xmlns:a16="http://schemas.microsoft.com/office/drawing/2014/main" id="{9AD1893C-0E9A-48CA-8BEF-9E80EAC5A93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73" name="Text Box 276">
          <a:extLst>
            <a:ext uri="{FF2B5EF4-FFF2-40B4-BE49-F238E27FC236}">
              <a16:creationId xmlns:a16="http://schemas.microsoft.com/office/drawing/2014/main" id="{7BA235BB-B059-464A-81B5-200C22B148E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74" name="Text Box 277">
          <a:extLst>
            <a:ext uri="{FF2B5EF4-FFF2-40B4-BE49-F238E27FC236}">
              <a16:creationId xmlns:a16="http://schemas.microsoft.com/office/drawing/2014/main" id="{10EF65EB-D866-4530-B3D9-A943230047A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75" name="Text Box 278">
          <a:extLst>
            <a:ext uri="{FF2B5EF4-FFF2-40B4-BE49-F238E27FC236}">
              <a16:creationId xmlns:a16="http://schemas.microsoft.com/office/drawing/2014/main" id="{870F8DC9-39C8-42D9-8DAB-1B70A2B0CF4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76" name="Text Box 279">
          <a:extLst>
            <a:ext uri="{FF2B5EF4-FFF2-40B4-BE49-F238E27FC236}">
              <a16:creationId xmlns:a16="http://schemas.microsoft.com/office/drawing/2014/main" id="{0FCD9627-4FB3-4FFF-8741-836C8888018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77" name="Text Box 280">
          <a:extLst>
            <a:ext uri="{FF2B5EF4-FFF2-40B4-BE49-F238E27FC236}">
              <a16:creationId xmlns:a16="http://schemas.microsoft.com/office/drawing/2014/main" id="{1B8A898C-3379-40FE-81EE-28C6913827C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78" name="Text Box 281">
          <a:extLst>
            <a:ext uri="{FF2B5EF4-FFF2-40B4-BE49-F238E27FC236}">
              <a16:creationId xmlns:a16="http://schemas.microsoft.com/office/drawing/2014/main" id="{8D7DDB73-BE5B-410B-B294-E4F177D68F7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79" name="Text Box 282">
          <a:extLst>
            <a:ext uri="{FF2B5EF4-FFF2-40B4-BE49-F238E27FC236}">
              <a16:creationId xmlns:a16="http://schemas.microsoft.com/office/drawing/2014/main" id="{9F3EB33D-7A69-425D-9C76-0A3322FF344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80" name="Text Box 283">
          <a:extLst>
            <a:ext uri="{FF2B5EF4-FFF2-40B4-BE49-F238E27FC236}">
              <a16:creationId xmlns:a16="http://schemas.microsoft.com/office/drawing/2014/main" id="{0B0BF6A9-6526-47A8-BB8C-E87006B6B46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81" name="Text Box 284">
          <a:extLst>
            <a:ext uri="{FF2B5EF4-FFF2-40B4-BE49-F238E27FC236}">
              <a16:creationId xmlns:a16="http://schemas.microsoft.com/office/drawing/2014/main" id="{D4B4C1B7-B2C3-4091-9EAC-91DBE36336C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82" name="Text Box 285">
          <a:extLst>
            <a:ext uri="{FF2B5EF4-FFF2-40B4-BE49-F238E27FC236}">
              <a16:creationId xmlns:a16="http://schemas.microsoft.com/office/drawing/2014/main" id="{235E2222-945B-49C6-942C-0BE0ED05C2E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83" name="Text Box 286">
          <a:extLst>
            <a:ext uri="{FF2B5EF4-FFF2-40B4-BE49-F238E27FC236}">
              <a16:creationId xmlns:a16="http://schemas.microsoft.com/office/drawing/2014/main" id="{95F827D1-ACB9-4534-A363-37619EA4A3F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84" name="Text Box 287">
          <a:extLst>
            <a:ext uri="{FF2B5EF4-FFF2-40B4-BE49-F238E27FC236}">
              <a16:creationId xmlns:a16="http://schemas.microsoft.com/office/drawing/2014/main" id="{E83D02AE-331B-4EA3-AE6C-A96FF3E612D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85" name="Text Box 288">
          <a:extLst>
            <a:ext uri="{FF2B5EF4-FFF2-40B4-BE49-F238E27FC236}">
              <a16:creationId xmlns:a16="http://schemas.microsoft.com/office/drawing/2014/main" id="{43AD5316-EA5A-4B69-975D-886696D8912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86" name="Text Box 289">
          <a:extLst>
            <a:ext uri="{FF2B5EF4-FFF2-40B4-BE49-F238E27FC236}">
              <a16:creationId xmlns:a16="http://schemas.microsoft.com/office/drawing/2014/main" id="{05E37A73-7E09-4023-B8B4-F078BF81B01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87" name="Text Box 290">
          <a:extLst>
            <a:ext uri="{FF2B5EF4-FFF2-40B4-BE49-F238E27FC236}">
              <a16:creationId xmlns:a16="http://schemas.microsoft.com/office/drawing/2014/main" id="{3F886EC1-13A2-408B-8071-FC1176F2507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88" name="Text Box 291">
          <a:extLst>
            <a:ext uri="{FF2B5EF4-FFF2-40B4-BE49-F238E27FC236}">
              <a16:creationId xmlns:a16="http://schemas.microsoft.com/office/drawing/2014/main" id="{322E1DFA-5841-4BD7-9E26-E0669F02842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89" name="Text Box 292">
          <a:extLst>
            <a:ext uri="{FF2B5EF4-FFF2-40B4-BE49-F238E27FC236}">
              <a16:creationId xmlns:a16="http://schemas.microsoft.com/office/drawing/2014/main" id="{30266995-C029-401C-A398-F4C67D68C62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90" name="Text Box 293">
          <a:extLst>
            <a:ext uri="{FF2B5EF4-FFF2-40B4-BE49-F238E27FC236}">
              <a16:creationId xmlns:a16="http://schemas.microsoft.com/office/drawing/2014/main" id="{7F2E50CE-D386-46E0-A4F7-0B57E800B0A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91" name="Text Box 294">
          <a:extLst>
            <a:ext uri="{FF2B5EF4-FFF2-40B4-BE49-F238E27FC236}">
              <a16:creationId xmlns:a16="http://schemas.microsoft.com/office/drawing/2014/main" id="{70F7FBF6-0BCB-4052-9F06-A041FE17A3B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92" name="Text Box 295">
          <a:extLst>
            <a:ext uri="{FF2B5EF4-FFF2-40B4-BE49-F238E27FC236}">
              <a16:creationId xmlns:a16="http://schemas.microsoft.com/office/drawing/2014/main" id="{F5D3A783-222D-4491-8624-99C9156CDEB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93" name="Text Box 296">
          <a:extLst>
            <a:ext uri="{FF2B5EF4-FFF2-40B4-BE49-F238E27FC236}">
              <a16:creationId xmlns:a16="http://schemas.microsoft.com/office/drawing/2014/main" id="{CBDB94A0-340C-4D7B-AEE4-60E9876AB49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94" name="Text Box 297">
          <a:extLst>
            <a:ext uri="{FF2B5EF4-FFF2-40B4-BE49-F238E27FC236}">
              <a16:creationId xmlns:a16="http://schemas.microsoft.com/office/drawing/2014/main" id="{27C6595F-1489-4C0E-A928-486A9E5A742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95" name="Text Box 298">
          <a:extLst>
            <a:ext uri="{FF2B5EF4-FFF2-40B4-BE49-F238E27FC236}">
              <a16:creationId xmlns:a16="http://schemas.microsoft.com/office/drawing/2014/main" id="{AEEEC263-C34C-4AE2-A240-B5D867F1B7A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96" name="Text Box 299">
          <a:extLst>
            <a:ext uri="{FF2B5EF4-FFF2-40B4-BE49-F238E27FC236}">
              <a16:creationId xmlns:a16="http://schemas.microsoft.com/office/drawing/2014/main" id="{09A44FFC-6A56-4DED-9F35-ECDF6FDE03F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97" name="Text Box 300">
          <a:extLst>
            <a:ext uri="{FF2B5EF4-FFF2-40B4-BE49-F238E27FC236}">
              <a16:creationId xmlns:a16="http://schemas.microsoft.com/office/drawing/2014/main" id="{FDBFC029-723A-4ACF-8374-89B757D54CB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98" name="Text Box 301">
          <a:extLst>
            <a:ext uri="{FF2B5EF4-FFF2-40B4-BE49-F238E27FC236}">
              <a16:creationId xmlns:a16="http://schemas.microsoft.com/office/drawing/2014/main" id="{E127636C-4BCD-49AD-99BC-0E27A259531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299" name="Text Box 302">
          <a:extLst>
            <a:ext uri="{FF2B5EF4-FFF2-40B4-BE49-F238E27FC236}">
              <a16:creationId xmlns:a16="http://schemas.microsoft.com/office/drawing/2014/main" id="{BA9944C1-AC8D-4C4F-82DD-0A8F64AD5907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00" name="Text Box 303">
          <a:extLst>
            <a:ext uri="{FF2B5EF4-FFF2-40B4-BE49-F238E27FC236}">
              <a16:creationId xmlns:a16="http://schemas.microsoft.com/office/drawing/2014/main" id="{4CD35C86-0681-4D9E-8660-747658C4944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01" name="Text Box 304">
          <a:extLst>
            <a:ext uri="{FF2B5EF4-FFF2-40B4-BE49-F238E27FC236}">
              <a16:creationId xmlns:a16="http://schemas.microsoft.com/office/drawing/2014/main" id="{227C9783-69BA-4114-9038-45ABEECF8A8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02" name="Text Box 305">
          <a:extLst>
            <a:ext uri="{FF2B5EF4-FFF2-40B4-BE49-F238E27FC236}">
              <a16:creationId xmlns:a16="http://schemas.microsoft.com/office/drawing/2014/main" id="{4F7261F5-1DDC-4EF3-9B26-83005323C34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03" name="Text Box 306">
          <a:extLst>
            <a:ext uri="{FF2B5EF4-FFF2-40B4-BE49-F238E27FC236}">
              <a16:creationId xmlns:a16="http://schemas.microsoft.com/office/drawing/2014/main" id="{8C3750DC-69A7-49EF-93C8-6B50831FFCF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04" name="Text Box 307">
          <a:extLst>
            <a:ext uri="{FF2B5EF4-FFF2-40B4-BE49-F238E27FC236}">
              <a16:creationId xmlns:a16="http://schemas.microsoft.com/office/drawing/2014/main" id="{D215B6FC-D179-41A6-8327-A84DAFF9835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05" name="Text Box 308">
          <a:extLst>
            <a:ext uri="{FF2B5EF4-FFF2-40B4-BE49-F238E27FC236}">
              <a16:creationId xmlns:a16="http://schemas.microsoft.com/office/drawing/2014/main" id="{57170D15-2B7C-4469-B699-2FF54E2CF46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06" name="Text Box 309">
          <a:extLst>
            <a:ext uri="{FF2B5EF4-FFF2-40B4-BE49-F238E27FC236}">
              <a16:creationId xmlns:a16="http://schemas.microsoft.com/office/drawing/2014/main" id="{C801C1B6-D55E-48BA-BA0A-939A2AC084E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07" name="Text Box 310">
          <a:extLst>
            <a:ext uri="{FF2B5EF4-FFF2-40B4-BE49-F238E27FC236}">
              <a16:creationId xmlns:a16="http://schemas.microsoft.com/office/drawing/2014/main" id="{BFBB7652-D7F3-4EDB-9B1A-A0B3F4DD2A4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08" name="Text Box 311">
          <a:extLst>
            <a:ext uri="{FF2B5EF4-FFF2-40B4-BE49-F238E27FC236}">
              <a16:creationId xmlns:a16="http://schemas.microsoft.com/office/drawing/2014/main" id="{A36C69E4-DF1F-47E0-8E17-AAE0EAE0CEF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09" name="Text Box 312">
          <a:extLst>
            <a:ext uri="{FF2B5EF4-FFF2-40B4-BE49-F238E27FC236}">
              <a16:creationId xmlns:a16="http://schemas.microsoft.com/office/drawing/2014/main" id="{DAEA15B7-0D05-4EAA-844C-8F445E5586D7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10" name="Text Box 313">
          <a:extLst>
            <a:ext uri="{FF2B5EF4-FFF2-40B4-BE49-F238E27FC236}">
              <a16:creationId xmlns:a16="http://schemas.microsoft.com/office/drawing/2014/main" id="{1EF58C24-D90C-418A-B850-1D9F9578D2F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11" name="Text Box 314">
          <a:extLst>
            <a:ext uri="{FF2B5EF4-FFF2-40B4-BE49-F238E27FC236}">
              <a16:creationId xmlns:a16="http://schemas.microsoft.com/office/drawing/2014/main" id="{AAFA35C9-52DB-47A5-95D5-587BB8200AD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12" name="Text Box 315">
          <a:extLst>
            <a:ext uri="{FF2B5EF4-FFF2-40B4-BE49-F238E27FC236}">
              <a16:creationId xmlns:a16="http://schemas.microsoft.com/office/drawing/2014/main" id="{DBC2ECD9-7F97-4A9B-9866-64540BAB1EA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13" name="Text Box 316">
          <a:extLst>
            <a:ext uri="{FF2B5EF4-FFF2-40B4-BE49-F238E27FC236}">
              <a16:creationId xmlns:a16="http://schemas.microsoft.com/office/drawing/2014/main" id="{ABA9CA9D-C884-4CCF-B949-75F1E8E47BF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14" name="Text Box 317">
          <a:extLst>
            <a:ext uri="{FF2B5EF4-FFF2-40B4-BE49-F238E27FC236}">
              <a16:creationId xmlns:a16="http://schemas.microsoft.com/office/drawing/2014/main" id="{814158E8-5C78-4160-B405-771CA369E10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15" name="Text Box 318">
          <a:extLst>
            <a:ext uri="{FF2B5EF4-FFF2-40B4-BE49-F238E27FC236}">
              <a16:creationId xmlns:a16="http://schemas.microsoft.com/office/drawing/2014/main" id="{8E4F6829-1F1A-4B3A-97CD-DEC83FD0C24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16" name="Text Box 319">
          <a:extLst>
            <a:ext uri="{FF2B5EF4-FFF2-40B4-BE49-F238E27FC236}">
              <a16:creationId xmlns:a16="http://schemas.microsoft.com/office/drawing/2014/main" id="{5FCBDD3A-2E86-4D32-A3AF-6F8ECC6D3FD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17" name="Text Box 320">
          <a:extLst>
            <a:ext uri="{FF2B5EF4-FFF2-40B4-BE49-F238E27FC236}">
              <a16:creationId xmlns:a16="http://schemas.microsoft.com/office/drawing/2014/main" id="{26ECFCFD-3951-45C6-AF20-4E3E505FDA4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18" name="Text Box 321">
          <a:extLst>
            <a:ext uri="{FF2B5EF4-FFF2-40B4-BE49-F238E27FC236}">
              <a16:creationId xmlns:a16="http://schemas.microsoft.com/office/drawing/2014/main" id="{DFB4E041-BBEC-404E-B61D-EAD81B5AA13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555901</xdr:colOff>
      <xdr:row>20</xdr:row>
      <xdr:rowOff>110477</xdr:rowOff>
    </xdr:to>
    <xdr:sp macro="" textlink="">
      <xdr:nvSpPr>
        <xdr:cNvPr id="319" name="Text Box 322">
          <a:extLst>
            <a:ext uri="{FF2B5EF4-FFF2-40B4-BE49-F238E27FC236}">
              <a16:creationId xmlns:a16="http://schemas.microsoft.com/office/drawing/2014/main" id="{BF075313-4CEF-4D3F-BDE0-954A9188D56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43133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320" name="Text Box 5">
          <a:extLst>
            <a:ext uri="{FF2B5EF4-FFF2-40B4-BE49-F238E27FC236}">
              <a16:creationId xmlns:a16="http://schemas.microsoft.com/office/drawing/2014/main" id="{5493F3D3-F88B-4BD7-AAE5-A00DC3C11B4E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321" name="Text Box 6">
          <a:extLst>
            <a:ext uri="{FF2B5EF4-FFF2-40B4-BE49-F238E27FC236}">
              <a16:creationId xmlns:a16="http://schemas.microsoft.com/office/drawing/2014/main" id="{B256D43F-B768-41E4-B28F-5929B1131D8F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322" name="Text Box 7">
          <a:extLst>
            <a:ext uri="{FF2B5EF4-FFF2-40B4-BE49-F238E27FC236}">
              <a16:creationId xmlns:a16="http://schemas.microsoft.com/office/drawing/2014/main" id="{83CA1F25-EAA1-4BB3-ADDD-C239E4B39B9B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323" name="Text Box 8">
          <a:extLst>
            <a:ext uri="{FF2B5EF4-FFF2-40B4-BE49-F238E27FC236}">
              <a16:creationId xmlns:a16="http://schemas.microsoft.com/office/drawing/2014/main" id="{07834BCD-1069-414E-A0F1-8797D1D8FE2D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24" name="Text Box 9">
          <a:extLst>
            <a:ext uri="{FF2B5EF4-FFF2-40B4-BE49-F238E27FC236}">
              <a16:creationId xmlns:a16="http://schemas.microsoft.com/office/drawing/2014/main" id="{B732CA04-146B-4043-8EF9-95329FC5758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25" name="Text Box 10">
          <a:extLst>
            <a:ext uri="{FF2B5EF4-FFF2-40B4-BE49-F238E27FC236}">
              <a16:creationId xmlns:a16="http://schemas.microsoft.com/office/drawing/2014/main" id="{338B3E93-AB36-417C-BC65-C07997CF9AA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26" name="Text Box 11">
          <a:extLst>
            <a:ext uri="{FF2B5EF4-FFF2-40B4-BE49-F238E27FC236}">
              <a16:creationId xmlns:a16="http://schemas.microsoft.com/office/drawing/2014/main" id="{A9FA5F0A-A6B0-444E-8293-DBFE3ED8EDB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27" name="Text Box 12">
          <a:extLst>
            <a:ext uri="{FF2B5EF4-FFF2-40B4-BE49-F238E27FC236}">
              <a16:creationId xmlns:a16="http://schemas.microsoft.com/office/drawing/2014/main" id="{035594AF-6448-465A-8FD0-B4CABA2FAE7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28" name="Text Box 13">
          <a:extLst>
            <a:ext uri="{FF2B5EF4-FFF2-40B4-BE49-F238E27FC236}">
              <a16:creationId xmlns:a16="http://schemas.microsoft.com/office/drawing/2014/main" id="{0185A591-0F47-4432-9DB3-0FBBEBE69E2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29" name="Text Box 14">
          <a:extLst>
            <a:ext uri="{FF2B5EF4-FFF2-40B4-BE49-F238E27FC236}">
              <a16:creationId xmlns:a16="http://schemas.microsoft.com/office/drawing/2014/main" id="{7125711A-5A9E-47E4-8D6A-8FEDD462979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30" name="Text Box 15">
          <a:extLst>
            <a:ext uri="{FF2B5EF4-FFF2-40B4-BE49-F238E27FC236}">
              <a16:creationId xmlns:a16="http://schemas.microsoft.com/office/drawing/2014/main" id="{CEA375A7-BD1F-48B5-9B0F-38958E1CAFC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31" name="Text Box 16">
          <a:extLst>
            <a:ext uri="{FF2B5EF4-FFF2-40B4-BE49-F238E27FC236}">
              <a16:creationId xmlns:a16="http://schemas.microsoft.com/office/drawing/2014/main" id="{DDA98412-658C-4AC6-A02B-156159602B5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32" name="Text Box 17">
          <a:extLst>
            <a:ext uri="{FF2B5EF4-FFF2-40B4-BE49-F238E27FC236}">
              <a16:creationId xmlns:a16="http://schemas.microsoft.com/office/drawing/2014/main" id="{F4068E70-055A-46AC-87E8-B31CD01E0F6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33" name="Text Box 18">
          <a:extLst>
            <a:ext uri="{FF2B5EF4-FFF2-40B4-BE49-F238E27FC236}">
              <a16:creationId xmlns:a16="http://schemas.microsoft.com/office/drawing/2014/main" id="{2B7698AE-206F-47C4-B7C1-99AE8FC2990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34" name="Text Box 19">
          <a:extLst>
            <a:ext uri="{FF2B5EF4-FFF2-40B4-BE49-F238E27FC236}">
              <a16:creationId xmlns:a16="http://schemas.microsoft.com/office/drawing/2014/main" id="{416BF17B-DCF2-49BE-A023-21097080ACB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35" name="Text Box 20">
          <a:extLst>
            <a:ext uri="{FF2B5EF4-FFF2-40B4-BE49-F238E27FC236}">
              <a16:creationId xmlns:a16="http://schemas.microsoft.com/office/drawing/2014/main" id="{4A2D3D31-FC2B-4D7D-8F3C-2601A96DB54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36" name="Text Box 21">
          <a:extLst>
            <a:ext uri="{FF2B5EF4-FFF2-40B4-BE49-F238E27FC236}">
              <a16:creationId xmlns:a16="http://schemas.microsoft.com/office/drawing/2014/main" id="{8D493148-6F94-4DEA-A629-710F17E526E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37" name="Text Box 22">
          <a:extLst>
            <a:ext uri="{FF2B5EF4-FFF2-40B4-BE49-F238E27FC236}">
              <a16:creationId xmlns:a16="http://schemas.microsoft.com/office/drawing/2014/main" id="{70F029B9-392A-4199-9D4C-DA712C68762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38" name="Text Box 23">
          <a:extLst>
            <a:ext uri="{FF2B5EF4-FFF2-40B4-BE49-F238E27FC236}">
              <a16:creationId xmlns:a16="http://schemas.microsoft.com/office/drawing/2014/main" id="{FC4AB3FC-3134-4A4E-BE09-E54A4F70284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39" name="Text Box 24">
          <a:extLst>
            <a:ext uri="{FF2B5EF4-FFF2-40B4-BE49-F238E27FC236}">
              <a16:creationId xmlns:a16="http://schemas.microsoft.com/office/drawing/2014/main" id="{0E8A39CE-E45A-43DF-A0D6-0E2BC8533BB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40" name="Text Box 25">
          <a:extLst>
            <a:ext uri="{FF2B5EF4-FFF2-40B4-BE49-F238E27FC236}">
              <a16:creationId xmlns:a16="http://schemas.microsoft.com/office/drawing/2014/main" id="{610B0357-DAD1-4CD3-A401-8A7B38F5420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41" name="Text Box 26">
          <a:extLst>
            <a:ext uri="{FF2B5EF4-FFF2-40B4-BE49-F238E27FC236}">
              <a16:creationId xmlns:a16="http://schemas.microsoft.com/office/drawing/2014/main" id="{55BC8106-1957-4136-B8B9-B04BEB0C673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42" name="Text Box 27">
          <a:extLst>
            <a:ext uri="{FF2B5EF4-FFF2-40B4-BE49-F238E27FC236}">
              <a16:creationId xmlns:a16="http://schemas.microsoft.com/office/drawing/2014/main" id="{BD6FC98F-3D0F-4574-B0FB-F84546445F27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43" name="Text Box 28">
          <a:extLst>
            <a:ext uri="{FF2B5EF4-FFF2-40B4-BE49-F238E27FC236}">
              <a16:creationId xmlns:a16="http://schemas.microsoft.com/office/drawing/2014/main" id="{CFC61704-87AD-4884-8201-51297BB9E68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44" name="Text Box 29">
          <a:extLst>
            <a:ext uri="{FF2B5EF4-FFF2-40B4-BE49-F238E27FC236}">
              <a16:creationId xmlns:a16="http://schemas.microsoft.com/office/drawing/2014/main" id="{BB642839-AD35-4036-8128-0AFBCC0FD1F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45" name="Text Box 30">
          <a:extLst>
            <a:ext uri="{FF2B5EF4-FFF2-40B4-BE49-F238E27FC236}">
              <a16:creationId xmlns:a16="http://schemas.microsoft.com/office/drawing/2014/main" id="{D0F95C62-05A9-4057-8431-059510F18A9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46" name="Text Box 31">
          <a:extLst>
            <a:ext uri="{FF2B5EF4-FFF2-40B4-BE49-F238E27FC236}">
              <a16:creationId xmlns:a16="http://schemas.microsoft.com/office/drawing/2014/main" id="{93B8BD08-9F68-489E-88CD-A1A6E5D5209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47" name="Text Box 32">
          <a:extLst>
            <a:ext uri="{FF2B5EF4-FFF2-40B4-BE49-F238E27FC236}">
              <a16:creationId xmlns:a16="http://schemas.microsoft.com/office/drawing/2014/main" id="{E0B12A2F-A8DE-49BC-9642-972D72EFD1C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48" name="Text Box 33">
          <a:extLst>
            <a:ext uri="{FF2B5EF4-FFF2-40B4-BE49-F238E27FC236}">
              <a16:creationId xmlns:a16="http://schemas.microsoft.com/office/drawing/2014/main" id="{09CB62BA-922C-4881-9B3A-33616673193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49" name="Text Box 34">
          <a:extLst>
            <a:ext uri="{FF2B5EF4-FFF2-40B4-BE49-F238E27FC236}">
              <a16:creationId xmlns:a16="http://schemas.microsoft.com/office/drawing/2014/main" id="{AD94CBC4-A268-4113-99FE-DDC751D5AB8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50" name="Text Box 35">
          <a:extLst>
            <a:ext uri="{FF2B5EF4-FFF2-40B4-BE49-F238E27FC236}">
              <a16:creationId xmlns:a16="http://schemas.microsoft.com/office/drawing/2014/main" id="{6E598411-71D3-413D-B0CC-D8040E46669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51" name="Text Box 36">
          <a:extLst>
            <a:ext uri="{FF2B5EF4-FFF2-40B4-BE49-F238E27FC236}">
              <a16:creationId xmlns:a16="http://schemas.microsoft.com/office/drawing/2014/main" id="{2B918135-A570-4A6F-B3CB-ACE10A61E47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52" name="Text Box 37">
          <a:extLst>
            <a:ext uri="{FF2B5EF4-FFF2-40B4-BE49-F238E27FC236}">
              <a16:creationId xmlns:a16="http://schemas.microsoft.com/office/drawing/2014/main" id="{B50F4209-773E-4BF5-930E-547FE6B9420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53" name="Text Box 38">
          <a:extLst>
            <a:ext uri="{FF2B5EF4-FFF2-40B4-BE49-F238E27FC236}">
              <a16:creationId xmlns:a16="http://schemas.microsoft.com/office/drawing/2014/main" id="{A50FA91D-6E3F-4E03-823E-E60FB17DA7E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54" name="Text Box 39">
          <a:extLst>
            <a:ext uri="{FF2B5EF4-FFF2-40B4-BE49-F238E27FC236}">
              <a16:creationId xmlns:a16="http://schemas.microsoft.com/office/drawing/2014/main" id="{C415C20D-FA2C-463B-BCC0-396A3D307B5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55" name="Text Box 40">
          <a:extLst>
            <a:ext uri="{FF2B5EF4-FFF2-40B4-BE49-F238E27FC236}">
              <a16:creationId xmlns:a16="http://schemas.microsoft.com/office/drawing/2014/main" id="{B93F26A5-77CE-4375-BEEF-62EB40BFE38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56" name="Text Box 41">
          <a:extLst>
            <a:ext uri="{FF2B5EF4-FFF2-40B4-BE49-F238E27FC236}">
              <a16:creationId xmlns:a16="http://schemas.microsoft.com/office/drawing/2014/main" id="{CF34E0FE-E020-49E4-84CE-43155D67859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57" name="Text Box 42">
          <a:extLst>
            <a:ext uri="{FF2B5EF4-FFF2-40B4-BE49-F238E27FC236}">
              <a16:creationId xmlns:a16="http://schemas.microsoft.com/office/drawing/2014/main" id="{639F650E-D4EE-42E8-8696-899B3728139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58" name="Text Box 43">
          <a:extLst>
            <a:ext uri="{FF2B5EF4-FFF2-40B4-BE49-F238E27FC236}">
              <a16:creationId xmlns:a16="http://schemas.microsoft.com/office/drawing/2014/main" id="{A8B7A976-B47A-4A66-802D-389CFC57C0C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59" name="Text Box 44">
          <a:extLst>
            <a:ext uri="{FF2B5EF4-FFF2-40B4-BE49-F238E27FC236}">
              <a16:creationId xmlns:a16="http://schemas.microsoft.com/office/drawing/2014/main" id="{E894BA07-47D2-4013-A2FB-573CD7FAFB6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60" name="Text Box 45">
          <a:extLst>
            <a:ext uri="{FF2B5EF4-FFF2-40B4-BE49-F238E27FC236}">
              <a16:creationId xmlns:a16="http://schemas.microsoft.com/office/drawing/2014/main" id="{0F6F1FFD-F140-4513-81A2-3724DE5BEAE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61" name="Text Box 46">
          <a:extLst>
            <a:ext uri="{FF2B5EF4-FFF2-40B4-BE49-F238E27FC236}">
              <a16:creationId xmlns:a16="http://schemas.microsoft.com/office/drawing/2014/main" id="{22576252-1646-4B1F-9CD3-8C3F867043F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62" name="Text Box 47">
          <a:extLst>
            <a:ext uri="{FF2B5EF4-FFF2-40B4-BE49-F238E27FC236}">
              <a16:creationId xmlns:a16="http://schemas.microsoft.com/office/drawing/2014/main" id="{EDCF838E-669B-4906-B2E6-672BEA777D8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63" name="Text Box 48">
          <a:extLst>
            <a:ext uri="{FF2B5EF4-FFF2-40B4-BE49-F238E27FC236}">
              <a16:creationId xmlns:a16="http://schemas.microsoft.com/office/drawing/2014/main" id="{DFD75148-3490-4578-BA24-7DFF13D1476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64" name="Text Box 49">
          <a:extLst>
            <a:ext uri="{FF2B5EF4-FFF2-40B4-BE49-F238E27FC236}">
              <a16:creationId xmlns:a16="http://schemas.microsoft.com/office/drawing/2014/main" id="{963282E3-5C48-49AF-863A-4488935E883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65" name="Text Box 50">
          <a:extLst>
            <a:ext uri="{FF2B5EF4-FFF2-40B4-BE49-F238E27FC236}">
              <a16:creationId xmlns:a16="http://schemas.microsoft.com/office/drawing/2014/main" id="{D1173C0D-A732-4928-A18C-4AAD4089A4B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66" name="Text Box 51">
          <a:extLst>
            <a:ext uri="{FF2B5EF4-FFF2-40B4-BE49-F238E27FC236}">
              <a16:creationId xmlns:a16="http://schemas.microsoft.com/office/drawing/2014/main" id="{207F32AC-73A9-4529-BBA7-1231CFD5A99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67" name="Text Box 52">
          <a:extLst>
            <a:ext uri="{FF2B5EF4-FFF2-40B4-BE49-F238E27FC236}">
              <a16:creationId xmlns:a16="http://schemas.microsoft.com/office/drawing/2014/main" id="{6674F6AB-6462-4DF1-8AB9-65B79A64205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368" name="Text Box 53">
          <a:extLst>
            <a:ext uri="{FF2B5EF4-FFF2-40B4-BE49-F238E27FC236}">
              <a16:creationId xmlns:a16="http://schemas.microsoft.com/office/drawing/2014/main" id="{2D3B5F25-5CAA-41A4-82B5-2170E724AD7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77638</xdr:colOff>
      <xdr:row>14</xdr:row>
      <xdr:rowOff>100950</xdr:rowOff>
    </xdr:to>
    <xdr:sp macro="" textlink="">
      <xdr:nvSpPr>
        <xdr:cNvPr id="369" name="Text Box 54">
          <a:extLst>
            <a:ext uri="{FF2B5EF4-FFF2-40B4-BE49-F238E27FC236}">
              <a16:creationId xmlns:a16="http://schemas.microsoft.com/office/drawing/2014/main" id="{88F1A71B-9526-47B1-9F17-A9EE7A46C02A}"/>
            </a:ext>
          </a:extLst>
        </xdr:cNvPr>
        <xdr:cNvSpPr txBox="1">
          <a:spLocks noChangeArrowheads="1"/>
        </xdr:cNvSpPr>
      </xdr:nvSpPr>
      <xdr:spPr bwMode="auto">
        <a:xfrm>
          <a:off x="624840" y="1668780"/>
          <a:ext cx="77638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77638</xdr:colOff>
      <xdr:row>14</xdr:row>
      <xdr:rowOff>100950</xdr:rowOff>
    </xdr:to>
    <xdr:sp macro="" textlink="">
      <xdr:nvSpPr>
        <xdr:cNvPr id="370" name="Text Box 55">
          <a:extLst>
            <a:ext uri="{FF2B5EF4-FFF2-40B4-BE49-F238E27FC236}">
              <a16:creationId xmlns:a16="http://schemas.microsoft.com/office/drawing/2014/main" id="{7B625072-EF84-4DEA-BF91-57B532796E70}"/>
            </a:ext>
          </a:extLst>
        </xdr:cNvPr>
        <xdr:cNvSpPr txBox="1">
          <a:spLocks noChangeArrowheads="1"/>
        </xdr:cNvSpPr>
      </xdr:nvSpPr>
      <xdr:spPr bwMode="auto">
        <a:xfrm>
          <a:off x="624840" y="1668780"/>
          <a:ext cx="77638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71" name="Text Box 58">
          <a:extLst>
            <a:ext uri="{FF2B5EF4-FFF2-40B4-BE49-F238E27FC236}">
              <a16:creationId xmlns:a16="http://schemas.microsoft.com/office/drawing/2014/main" id="{EE9BBFEC-D784-4F6A-9750-F1A22C1DADAB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72" name="Text Box 59">
          <a:extLst>
            <a:ext uri="{FF2B5EF4-FFF2-40B4-BE49-F238E27FC236}">
              <a16:creationId xmlns:a16="http://schemas.microsoft.com/office/drawing/2014/main" id="{726D7514-548F-43A0-A1FC-F1DE3774B89D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73" name="Text Box 60">
          <a:extLst>
            <a:ext uri="{FF2B5EF4-FFF2-40B4-BE49-F238E27FC236}">
              <a16:creationId xmlns:a16="http://schemas.microsoft.com/office/drawing/2014/main" id="{B0B83969-9B7B-4DD1-9BDD-37E96CCA555C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74" name="Text Box 61">
          <a:extLst>
            <a:ext uri="{FF2B5EF4-FFF2-40B4-BE49-F238E27FC236}">
              <a16:creationId xmlns:a16="http://schemas.microsoft.com/office/drawing/2014/main" id="{A42B1F35-B4D7-4A3B-8FE5-109C182EB033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75" name="Text Box 62">
          <a:extLst>
            <a:ext uri="{FF2B5EF4-FFF2-40B4-BE49-F238E27FC236}">
              <a16:creationId xmlns:a16="http://schemas.microsoft.com/office/drawing/2014/main" id="{43C09B49-94B1-48DF-9D74-F155A9F1BC38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76" name="Text Box 63">
          <a:extLst>
            <a:ext uri="{FF2B5EF4-FFF2-40B4-BE49-F238E27FC236}">
              <a16:creationId xmlns:a16="http://schemas.microsoft.com/office/drawing/2014/main" id="{1FBF3112-E01D-48C3-9BA6-32D58BF8DE6E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77" name="Text Box 64">
          <a:extLst>
            <a:ext uri="{FF2B5EF4-FFF2-40B4-BE49-F238E27FC236}">
              <a16:creationId xmlns:a16="http://schemas.microsoft.com/office/drawing/2014/main" id="{54D5F732-3C6C-4B70-AA83-C6D1A07C09B7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78" name="Text Box 65">
          <a:extLst>
            <a:ext uri="{FF2B5EF4-FFF2-40B4-BE49-F238E27FC236}">
              <a16:creationId xmlns:a16="http://schemas.microsoft.com/office/drawing/2014/main" id="{B527D2E3-E306-4D01-A83B-2A01FDBC229B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79" name="Text Box 66">
          <a:extLst>
            <a:ext uri="{FF2B5EF4-FFF2-40B4-BE49-F238E27FC236}">
              <a16:creationId xmlns:a16="http://schemas.microsoft.com/office/drawing/2014/main" id="{12587F3C-06C8-4791-95D2-D581E45A6CD1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80" name="Text Box 67">
          <a:extLst>
            <a:ext uri="{FF2B5EF4-FFF2-40B4-BE49-F238E27FC236}">
              <a16:creationId xmlns:a16="http://schemas.microsoft.com/office/drawing/2014/main" id="{6C4FF64C-F6F6-426E-A41D-9292A8D04028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81" name="Text Box 68">
          <a:extLst>
            <a:ext uri="{FF2B5EF4-FFF2-40B4-BE49-F238E27FC236}">
              <a16:creationId xmlns:a16="http://schemas.microsoft.com/office/drawing/2014/main" id="{6DA3A0AC-DB25-4003-9603-6AF0F7531F11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82" name="Text Box 69">
          <a:extLst>
            <a:ext uri="{FF2B5EF4-FFF2-40B4-BE49-F238E27FC236}">
              <a16:creationId xmlns:a16="http://schemas.microsoft.com/office/drawing/2014/main" id="{AC5E2C48-6D0D-411A-ACF2-FBF9B5BC24EA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83" name="Text Box 70">
          <a:extLst>
            <a:ext uri="{FF2B5EF4-FFF2-40B4-BE49-F238E27FC236}">
              <a16:creationId xmlns:a16="http://schemas.microsoft.com/office/drawing/2014/main" id="{79F0E093-B37D-4367-891E-2842F71FDD87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84" name="Text Box 71">
          <a:extLst>
            <a:ext uri="{FF2B5EF4-FFF2-40B4-BE49-F238E27FC236}">
              <a16:creationId xmlns:a16="http://schemas.microsoft.com/office/drawing/2014/main" id="{3546A68F-3B7C-48B5-B648-BE048D2B2DCF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85" name="Text Box 72">
          <a:extLst>
            <a:ext uri="{FF2B5EF4-FFF2-40B4-BE49-F238E27FC236}">
              <a16:creationId xmlns:a16="http://schemas.microsoft.com/office/drawing/2014/main" id="{F54C8F48-6CF4-4D64-BFD1-C15BC4AAE407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86" name="Text Box 73">
          <a:extLst>
            <a:ext uri="{FF2B5EF4-FFF2-40B4-BE49-F238E27FC236}">
              <a16:creationId xmlns:a16="http://schemas.microsoft.com/office/drawing/2014/main" id="{4941BC14-6673-471E-BE4A-875151205577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87" name="Text Box 74">
          <a:extLst>
            <a:ext uri="{FF2B5EF4-FFF2-40B4-BE49-F238E27FC236}">
              <a16:creationId xmlns:a16="http://schemas.microsoft.com/office/drawing/2014/main" id="{5CB63226-FA2B-415D-90B0-229E6D387819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88" name="Text Box 75">
          <a:extLst>
            <a:ext uri="{FF2B5EF4-FFF2-40B4-BE49-F238E27FC236}">
              <a16:creationId xmlns:a16="http://schemas.microsoft.com/office/drawing/2014/main" id="{02B64766-3D2D-4918-89BD-EFE567B08DFA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89" name="Text Box 76">
          <a:extLst>
            <a:ext uri="{FF2B5EF4-FFF2-40B4-BE49-F238E27FC236}">
              <a16:creationId xmlns:a16="http://schemas.microsoft.com/office/drawing/2014/main" id="{E44FCCDB-5449-4C99-AA27-4DBCDB6FC3D9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90" name="Text Box 77">
          <a:extLst>
            <a:ext uri="{FF2B5EF4-FFF2-40B4-BE49-F238E27FC236}">
              <a16:creationId xmlns:a16="http://schemas.microsoft.com/office/drawing/2014/main" id="{A2F1B688-65AC-4C1C-82BF-0E682138E262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91" name="Text Box 78">
          <a:extLst>
            <a:ext uri="{FF2B5EF4-FFF2-40B4-BE49-F238E27FC236}">
              <a16:creationId xmlns:a16="http://schemas.microsoft.com/office/drawing/2014/main" id="{B3946517-148C-4FF9-99C3-A57FF92FD59D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92" name="Text Box 79">
          <a:extLst>
            <a:ext uri="{FF2B5EF4-FFF2-40B4-BE49-F238E27FC236}">
              <a16:creationId xmlns:a16="http://schemas.microsoft.com/office/drawing/2014/main" id="{B623425C-51E2-4167-9812-B5BD8773B78F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93" name="Text Box 80">
          <a:extLst>
            <a:ext uri="{FF2B5EF4-FFF2-40B4-BE49-F238E27FC236}">
              <a16:creationId xmlns:a16="http://schemas.microsoft.com/office/drawing/2014/main" id="{535CA1DA-D650-4047-B4BA-DF1D599BA988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94" name="Text Box 81">
          <a:extLst>
            <a:ext uri="{FF2B5EF4-FFF2-40B4-BE49-F238E27FC236}">
              <a16:creationId xmlns:a16="http://schemas.microsoft.com/office/drawing/2014/main" id="{BF223100-CF0C-46C8-904B-83E5CF95D763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95" name="Text Box 82">
          <a:extLst>
            <a:ext uri="{FF2B5EF4-FFF2-40B4-BE49-F238E27FC236}">
              <a16:creationId xmlns:a16="http://schemas.microsoft.com/office/drawing/2014/main" id="{1964020A-C41E-4394-8C06-61A3BA1F69C3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96" name="Text Box 83">
          <a:extLst>
            <a:ext uri="{FF2B5EF4-FFF2-40B4-BE49-F238E27FC236}">
              <a16:creationId xmlns:a16="http://schemas.microsoft.com/office/drawing/2014/main" id="{FD4DB822-04B2-4DA9-A67D-2A0F9CA86BC4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97" name="Text Box 84">
          <a:extLst>
            <a:ext uri="{FF2B5EF4-FFF2-40B4-BE49-F238E27FC236}">
              <a16:creationId xmlns:a16="http://schemas.microsoft.com/office/drawing/2014/main" id="{C8AE949F-0425-43B3-A757-CB1CE19857FA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98" name="Text Box 85">
          <a:extLst>
            <a:ext uri="{FF2B5EF4-FFF2-40B4-BE49-F238E27FC236}">
              <a16:creationId xmlns:a16="http://schemas.microsoft.com/office/drawing/2014/main" id="{08DD3E8D-769A-407D-8CF3-879EB28310FF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399" name="Text Box 86">
          <a:extLst>
            <a:ext uri="{FF2B5EF4-FFF2-40B4-BE49-F238E27FC236}">
              <a16:creationId xmlns:a16="http://schemas.microsoft.com/office/drawing/2014/main" id="{9CB10EDB-AAF9-403C-9565-BF4F1F7A9E14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400" name="Text Box 87">
          <a:extLst>
            <a:ext uri="{FF2B5EF4-FFF2-40B4-BE49-F238E27FC236}">
              <a16:creationId xmlns:a16="http://schemas.microsoft.com/office/drawing/2014/main" id="{3216362D-D763-49B3-86C5-2F1F2512D0E0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401" name="Text Box 88">
          <a:extLst>
            <a:ext uri="{FF2B5EF4-FFF2-40B4-BE49-F238E27FC236}">
              <a16:creationId xmlns:a16="http://schemas.microsoft.com/office/drawing/2014/main" id="{4B06FE47-9DCE-450F-ACC2-81004786B532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402" name="Text Box 89">
          <a:extLst>
            <a:ext uri="{FF2B5EF4-FFF2-40B4-BE49-F238E27FC236}">
              <a16:creationId xmlns:a16="http://schemas.microsoft.com/office/drawing/2014/main" id="{BDB96246-6D0E-42E8-BBED-1373C0BBBE58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403" name="Text Box 90">
          <a:extLst>
            <a:ext uri="{FF2B5EF4-FFF2-40B4-BE49-F238E27FC236}">
              <a16:creationId xmlns:a16="http://schemas.microsoft.com/office/drawing/2014/main" id="{6B7CDC9A-7BE8-4D0A-AA15-89B2EE7FA4E4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404" name="Text Box 91">
          <a:extLst>
            <a:ext uri="{FF2B5EF4-FFF2-40B4-BE49-F238E27FC236}">
              <a16:creationId xmlns:a16="http://schemas.microsoft.com/office/drawing/2014/main" id="{A2A6519B-36BC-4B82-B9C5-E37CDC1EE994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405" name="Text Box 92">
          <a:extLst>
            <a:ext uri="{FF2B5EF4-FFF2-40B4-BE49-F238E27FC236}">
              <a16:creationId xmlns:a16="http://schemas.microsoft.com/office/drawing/2014/main" id="{27B35744-EEB3-491B-93B4-B05A90D872F2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406" name="Text Box 93">
          <a:extLst>
            <a:ext uri="{FF2B5EF4-FFF2-40B4-BE49-F238E27FC236}">
              <a16:creationId xmlns:a16="http://schemas.microsoft.com/office/drawing/2014/main" id="{AAF271F4-4DFA-4993-B73E-0C9BABC59577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407" name="Text Box 94">
          <a:extLst>
            <a:ext uri="{FF2B5EF4-FFF2-40B4-BE49-F238E27FC236}">
              <a16:creationId xmlns:a16="http://schemas.microsoft.com/office/drawing/2014/main" id="{AC6C5062-9B03-46AE-A016-EBE708C727BE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408" name="Text Box 95">
          <a:extLst>
            <a:ext uri="{FF2B5EF4-FFF2-40B4-BE49-F238E27FC236}">
              <a16:creationId xmlns:a16="http://schemas.microsoft.com/office/drawing/2014/main" id="{195657CE-4039-410A-8321-F2519E15C77B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409" name="Text Box 96">
          <a:extLst>
            <a:ext uri="{FF2B5EF4-FFF2-40B4-BE49-F238E27FC236}">
              <a16:creationId xmlns:a16="http://schemas.microsoft.com/office/drawing/2014/main" id="{E6B9052C-4372-4695-AD63-9088D4E0C7B8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410" name="Text Box 97">
          <a:extLst>
            <a:ext uri="{FF2B5EF4-FFF2-40B4-BE49-F238E27FC236}">
              <a16:creationId xmlns:a16="http://schemas.microsoft.com/office/drawing/2014/main" id="{A786DE39-555D-4371-A692-44E7F6A7506E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411" name="Text Box 98">
          <a:extLst>
            <a:ext uri="{FF2B5EF4-FFF2-40B4-BE49-F238E27FC236}">
              <a16:creationId xmlns:a16="http://schemas.microsoft.com/office/drawing/2014/main" id="{13154C22-18B8-4D6F-90F2-1F609915D0E7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10</xdr:row>
      <xdr:rowOff>0</xdr:rowOff>
    </xdr:from>
    <xdr:to>
      <xdr:col>1</xdr:col>
      <xdr:colOff>599033</xdr:colOff>
      <xdr:row>14</xdr:row>
      <xdr:rowOff>100950</xdr:rowOff>
    </xdr:to>
    <xdr:sp macro="" textlink="">
      <xdr:nvSpPr>
        <xdr:cNvPr id="412" name="Text Box 99">
          <a:extLst>
            <a:ext uri="{FF2B5EF4-FFF2-40B4-BE49-F238E27FC236}">
              <a16:creationId xmlns:a16="http://schemas.microsoft.com/office/drawing/2014/main" id="{AA7274FE-1DBC-44B6-AE62-816CE4158827}"/>
            </a:ext>
          </a:extLst>
        </xdr:cNvPr>
        <xdr:cNvSpPr txBox="1">
          <a:spLocks noChangeArrowheads="1"/>
        </xdr:cNvSpPr>
      </xdr:nvSpPr>
      <xdr:spPr bwMode="auto">
        <a:xfrm>
          <a:off x="1133798" y="1668780"/>
          <a:ext cx="86265" cy="74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12</xdr:row>
      <xdr:rowOff>89647</xdr:rowOff>
    </xdr:from>
    <xdr:to>
      <xdr:col>1</xdr:col>
      <xdr:colOff>599033</xdr:colOff>
      <xdr:row>17</xdr:row>
      <xdr:rowOff>97252</xdr:rowOff>
    </xdr:to>
    <xdr:sp macro="" textlink="">
      <xdr:nvSpPr>
        <xdr:cNvPr id="413" name="Text Box 100">
          <a:extLst>
            <a:ext uri="{FF2B5EF4-FFF2-40B4-BE49-F238E27FC236}">
              <a16:creationId xmlns:a16="http://schemas.microsoft.com/office/drawing/2014/main" id="{1501578E-0BD8-404F-9E6D-E852FA1ABEEE}"/>
            </a:ext>
          </a:extLst>
        </xdr:cNvPr>
        <xdr:cNvSpPr txBox="1">
          <a:spLocks noChangeArrowheads="1"/>
        </xdr:cNvSpPr>
      </xdr:nvSpPr>
      <xdr:spPr bwMode="auto">
        <a:xfrm>
          <a:off x="1133798" y="2017507"/>
          <a:ext cx="86265" cy="81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414" name="Text Box 102">
          <a:extLst>
            <a:ext uri="{FF2B5EF4-FFF2-40B4-BE49-F238E27FC236}">
              <a16:creationId xmlns:a16="http://schemas.microsoft.com/office/drawing/2014/main" id="{72AD1A21-618C-4C93-B62F-904E217BE40D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415" name="Text Box 103">
          <a:extLst>
            <a:ext uri="{FF2B5EF4-FFF2-40B4-BE49-F238E27FC236}">
              <a16:creationId xmlns:a16="http://schemas.microsoft.com/office/drawing/2014/main" id="{600A3850-BC90-43E4-B5FC-4E160712C6B4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416" name="Text Box 104">
          <a:extLst>
            <a:ext uri="{FF2B5EF4-FFF2-40B4-BE49-F238E27FC236}">
              <a16:creationId xmlns:a16="http://schemas.microsoft.com/office/drawing/2014/main" id="{B37C0D29-9324-48CD-9025-9AC479F7C776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417" name="Text Box 105">
          <a:extLst>
            <a:ext uri="{FF2B5EF4-FFF2-40B4-BE49-F238E27FC236}">
              <a16:creationId xmlns:a16="http://schemas.microsoft.com/office/drawing/2014/main" id="{80AE9D0D-1BC2-4C42-9CB5-1B72450D7B37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18" name="Text Box 106">
          <a:extLst>
            <a:ext uri="{FF2B5EF4-FFF2-40B4-BE49-F238E27FC236}">
              <a16:creationId xmlns:a16="http://schemas.microsoft.com/office/drawing/2014/main" id="{D33710BB-73B1-4DDA-B897-D7152DFCB10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19" name="Text Box 107">
          <a:extLst>
            <a:ext uri="{FF2B5EF4-FFF2-40B4-BE49-F238E27FC236}">
              <a16:creationId xmlns:a16="http://schemas.microsoft.com/office/drawing/2014/main" id="{F1EDAB61-81F8-46C5-828E-B7ED659623B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20" name="Text Box 108">
          <a:extLst>
            <a:ext uri="{FF2B5EF4-FFF2-40B4-BE49-F238E27FC236}">
              <a16:creationId xmlns:a16="http://schemas.microsoft.com/office/drawing/2014/main" id="{A46AB3BA-D628-40F1-B68B-D798822799A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21" name="Text Box 109">
          <a:extLst>
            <a:ext uri="{FF2B5EF4-FFF2-40B4-BE49-F238E27FC236}">
              <a16:creationId xmlns:a16="http://schemas.microsoft.com/office/drawing/2014/main" id="{EF826383-7614-4F82-B7CA-BE6CE1D1E437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22" name="Text Box 110">
          <a:extLst>
            <a:ext uri="{FF2B5EF4-FFF2-40B4-BE49-F238E27FC236}">
              <a16:creationId xmlns:a16="http://schemas.microsoft.com/office/drawing/2014/main" id="{B90487B8-6936-4530-B982-C4813353014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23" name="Text Box 111">
          <a:extLst>
            <a:ext uri="{FF2B5EF4-FFF2-40B4-BE49-F238E27FC236}">
              <a16:creationId xmlns:a16="http://schemas.microsoft.com/office/drawing/2014/main" id="{3CB719F8-2512-4634-92CB-93B2A42ED37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24" name="Text Box 112">
          <a:extLst>
            <a:ext uri="{FF2B5EF4-FFF2-40B4-BE49-F238E27FC236}">
              <a16:creationId xmlns:a16="http://schemas.microsoft.com/office/drawing/2014/main" id="{B4DB8452-D2BA-4AB5-B1EF-C427423A02F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25" name="Text Box 113">
          <a:extLst>
            <a:ext uri="{FF2B5EF4-FFF2-40B4-BE49-F238E27FC236}">
              <a16:creationId xmlns:a16="http://schemas.microsoft.com/office/drawing/2014/main" id="{08F6B1C0-FA8C-4528-94E1-3E2656FE5D3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26" name="Text Box 114">
          <a:extLst>
            <a:ext uri="{FF2B5EF4-FFF2-40B4-BE49-F238E27FC236}">
              <a16:creationId xmlns:a16="http://schemas.microsoft.com/office/drawing/2014/main" id="{0F936642-5792-4CA4-916C-D5910150FAC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27" name="Text Box 115">
          <a:extLst>
            <a:ext uri="{FF2B5EF4-FFF2-40B4-BE49-F238E27FC236}">
              <a16:creationId xmlns:a16="http://schemas.microsoft.com/office/drawing/2014/main" id="{D26C5FD1-04F6-483E-84F5-EC8AF9FA8BF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28" name="Text Box 116">
          <a:extLst>
            <a:ext uri="{FF2B5EF4-FFF2-40B4-BE49-F238E27FC236}">
              <a16:creationId xmlns:a16="http://schemas.microsoft.com/office/drawing/2014/main" id="{1ED87477-239A-41A8-A817-B22A93B93A2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29" name="Text Box 117">
          <a:extLst>
            <a:ext uri="{FF2B5EF4-FFF2-40B4-BE49-F238E27FC236}">
              <a16:creationId xmlns:a16="http://schemas.microsoft.com/office/drawing/2014/main" id="{2D20063E-DF4A-4BAC-A11A-99DFD30181F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30" name="Text Box 118">
          <a:extLst>
            <a:ext uri="{FF2B5EF4-FFF2-40B4-BE49-F238E27FC236}">
              <a16:creationId xmlns:a16="http://schemas.microsoft.com/office/drawing/2014/main" id="{02E3FD59-3C02-40AA-BCBC-90AB1D9AAF9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31" name="Text Box 119">
          <a:extLst>
            <a:ext uri="{FF2B5EF4-FFF2-40B4-BE49-F238E27FC236}">
              <a16:creationId xmlns:a16="http://schemas.microsoft.com/office/drawing/2014/main" id="{4A779BB0-C6D9-4D36-93CA-DE2CB6A9556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32" name="Text Box 120">
          <a:extLst>
            <a:ext uri="{FF2B5EF4-FFF2-40B4-BE49-F238E27FC236}">
              <a16:creationId xmlns:a16="http://schemas.microsoft.com/office/drawing/2014/main" id="{B3D4982A-EC24-4CC0-9F1B-62EC7FD2517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33" name="Text Box 121">
          <a:extLst>
            <a:ext uri="{FF2B5EF4-FFF2-40B4-BE49-F238E27FC236}">
              <a16:creationId xmlns:a16="http://schemas.microsoft.com/office/drawing/2014/main" id="{8419BB2B-367F-4803-A08F-CE8C33D7313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34" name="Text Box 122">
          <a:extLst>
            <a:ext uri="{FF2B5EF4-FFF2-40B4-BE49-F238E27FC236}">
              <a16:creationId xmlns:a16="http://schemas.microsoft.com/office/drawing/2014/main" id="{2323655C-36C1-43EB-90D7-B6AADFE798B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35" name="Text Box 123">
          <a:extLst>
            <a:ext uri="{FF2B5EF4-FFF2-40B4-BE49-F238E27FC236}">
              <a16:creationId xmlns:a16="http://schemas.microsoft.com/office/drawing/2014/main" id="{DD680FEF-BB71-4B96-9797-1DD3EF9BF74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36" name="Text Box 124">
          <a:extLst>
            <a:ext uri="{FF2B5EF4-FFF2-40B4-BE49-F238E27FC236}">
              <a16:creationId xmlns:a16="http://schemas.microsoft.com/office/drawing/2014/main" id="{228F7BFD-D717-4E79-9310-DB7D3DB2C16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37" name="Text Box 125">
          <a:extLst>
            <a:ext uri="{FF2B5EF4-FFF2-40B4-BE49-F238E27FC236}">
              <a16:creationId xmlns:a16="http://schemas.microsoft.com/office/drawing/2014/main" id="{4DD3347F-6273-48C1-A475-DA6412960CA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38" name="Text Box 126">
          <a:extLst>
            <a:ext uri="{FF2B5EF4-FFF2-40B4-BE49-F238E27FC236}">
              <a16:creationId xmlns:a16="http://schemas.microsoft.com/office/drawing/2014/main" id="{16E8B08C-189E-4FF7-A24A-635D18220A6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39" name="Text Box 127">
          <a:extLst>
            <a:ext uri="{FF2B5EF4-FFF2-40B4-BE49-F238E27FC236}">
              <a16:creationId xmlns:a16="http://schemas.microsoft.com/office/drawing/2014/main" id="{08ABEEF7-47A8-4088-A4BB-21213ABC23F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40" name="Text Box 128">
          <a:extLst>
            <a:ext uri="{FF2B5EF4-FFF2-40B4-BE49-F238E27FC236}">
              <a16:creationId xmlns:a16="http://schemas.microsoft.com/office/drawing/2014/main" id="{F378E03A-2880-466C-892B-63E0C789636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41" name="Text Box 129">
          <a:extLst>
            <a:ext uri="{FF2B5EF4-FFF2-40B4-BE49-F238E27FC236}">
              <a16:creationId xmlns:a16="http://schemas.microsoft.com/office/drawing/2014/main" id="{736AB50D-4D4E-4E3E-B990-191752F6345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42" name="Text Box 130">
          <a:extLst>
            <a:ext uri="{FF2B5EF4-FFF2-40B4-BE49-F238E27FC236}">
              <a16:creationId xmlns:a16="http://schemas.microsoft.com/office/drawing/2014/main" id="{C7A19777-E068-4028-B0D5-7A8ACE9DDF7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43" name="Text Box 131">
          <a:extLst>
            <a:ext uri="{FF2B5EF4-FFF2-40B4-BE49-F238E27FC236}">
              <a16:creationId xmlns:a16="http://schemas.microsoft.com/office/drawing/2014/main" id="{F973287C-3B86-40E6-8C34-9978D534810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44" name="Text Box 132">
          <a:extLst>
            <a:ext uri="{FF2B5EF4-FFF2-40B4-BE49-F238E27FC236}">
              <a16:creationId xmlns:a16="http://schemas.microsoft.com/office/drawing/2014/main" id="{AB2AD6A9-1910-4BD2-99B8-7E23909B354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45" name="Text Box 133">
          <a:extLst>
            <a:ext uri="{FF2B5EF4-FFF2-40B4-BE49-F238E27FC236}">
              <a16:creationId xmlns:a16="http://schemas.microsoft.com/office/drawing/2014/main" id="{DCD08755-12D1-4DAF-9254-AEC0AB078BF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46" name="Text Box 134">
          <a:extLst>
            <a:ext uri="{FF2B5EF4-FFF2-40B4-BE49-F238E27FC236}">
              <a16:creationId xmlns:a16="http://schemas.microsoft.com/office/drawing/2014/main" id="{F3522B75-9501-43DA-9395-552D916230D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47" name="Text Box 135">
          <a:extLst>
            <a:ext uri="{FF2B5EF4-FFF2-40B4-BE49-F238E27FC236}">
              <a16:creationId xmlns:a16="http://schemas.microsoft.com/office/drawing/2014/main" id="{B69C1563-3E5E-4F8A-BC65-6EB35753CD8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48" name="Text Box 136">
          <a:extLst>
            <a:ext uri="{FF2B5EF4-FFF2-40B4-BE49-F238E27FC236}">
              <a16:creationId xmlns:a16="http://schemas.microsoft.com/office/drawing/2014/main" id="{85A0E841-8BCB-41EE-BEB9-B6AC8841DDC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49" name="Text Box 137">
          <a:extLst>
            <a:ext uri="{FF2B5EF4-FFF2-40B4-BE49-F238E27FC236}">
              <a16:creationId xmlns:a16="http://schemas.microsoft.com/office/drawing/2014/main" id="{438E5036-F3E0-4D3E-9C75-5775062894D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50" name="Text Box 138">
          <a:extLst>
            <a:ext uri="{FF2B5EF4-FFF2-40B4-BE49-F238E27FC236}">
              <a16:creationId xmlns:a16="http://schemas.microsoft.com/office/drawing/2014/main" id="{DA5604A6-D724-4F54-BE93-8B635E88096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51" name="Text Box 139">
          <a:extLst>
            <a:ext uri="{FF2B5EF4-FFF2-40B4-BE49-F238E27FC236}">
              <a16:creationId xmlns:a16="http://schemas.microsoft.com/office/drawing/2014/main" id="{92B3F494-529E-41E5-97EE-C38ADD81036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52" name="Text Box 140">
          <a:extLst>
            <a:ext uri="{FF2B5EF4-FFF2-40B4-BE49-F238E27FC236}">
              <a16:creationId xmlns:a16="http://schemas.microsoft.com/office/drawing/2014/main" id="{5919B460-EDB9-4D60-B20E-031868107E3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53" name="Text Box 141">
          <a:extLst>
            <a:ext uri="{FF2B5EF4-FFF2-40B4-BE49-F238E27FC236}">
              <a16:creationId xmlns:a16="http://schemas.microsoft.com/office/drawing/2014/main" id="{1ED54362-276B-42A1-8B3A-45A1A77D976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54" name="Text Box 142">
          <a:extLst>
            <a:ext uri="{FF2B5EF4-FFF2-40B4-BE49-F238E27FC236}">
              <a16:creationId xmlns:a16="http://schemas.microsoft.com/office/drawing/2014/main" id="{4315D45E-746E-46C4-8ABB-E5D1290DB1D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55" name="Text Box 143">
          <a:extLst>
            <a:ext uri="{FF2B5EF4-FFF2-40B4-BE49-F238E27FC236}">
              <a16:creationId xmlns:a16="http://schemas.microsoft.com/office/drawing/2014/main" id="{315A1AA9-4882-4D91-9E14-F45056B3B9F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56" name="Text Box 144">
          <a:extLst>
            <a:ext uri="{FF2B5EF4-FFF2-40B4-BE49-F238E27FC236}">
              <a16:creationId xmlns:a16="http://schemas.microsoft.com/office/drawing/2014/main" id="{311992B7-86F6-463D-A54C-94D43B3503D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57" name="Text Box 145">
          <a:extLst>
            <a:ext uri="{FF2B5EF4-FFF2-40B4-BE49-F238E27FC236}">
              <a16:creationId xmlns:a16="http://schemas.microsoft.com/office/drawing/2014/main" id="{086B45CC-8828-452C-9EB1-F5A6BAC7C73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58" name="Text Box 146">
          <a:extLst>
            <a:ext uri="{FF2B5EF4-FFF2-40B4-BE49-F238E27FC236}">
              <a16:creationId xmlns:a16="http://schemas.microsoft.com/office/drawing/2014/main" id="{36DB8B6C-A8EE-4F03-887F-E7FDC4310837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59" name="Text Box 147">
          <a:extLst>
            <a:ext uri="{FF2B5EF4-FFF2-40B4-BE49-F238E27FC236}">
              <a16:creationId xmlns:a16="http://schemas.microsoft.com/office/drawing/2014/main" id="{32013E3F-30A6-4519-8583-6F527F1164F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60" name="Text Box 148">
          <a:extLst>
            <a:ext uri="{FF2B5EF4-FFF2-40B4-BE49-F238E27FC236}">
              <a16:creationId xmlns:a16="http://schemas.microsoft.com/office/drawing/2014/main" id="{C3FA1708-6586-4113-B18F-C5396857978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61" name="Text Box 149">
          <a:extLst>
            <a:ext uri="{FF2B5EF4-FFF2-40B4-BE49-F238E27FC236}">
              <a16:creationId xmlns:a16="http://schemas.microsoft.com/office/drawing/2014/main" id="{BB0C9A66-444C-4F04-B023-35391AF8A19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62" name="Text Box 150">
          <a:extLst>
            <a:ext uri="{FF2B5EF4-FFF2-40B4-BE49-F238E27FC236}">
              <a16:creationId xmlns:a16="http://schemas.microsoft.com/office/drawing/2014/main" id="{0F641020-13B9-403F-8BC9-E5BCF354C92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463" name="Text Box 151">
          <a:extLst>
            <a:ext uri="{FF2B5EF4-FFF2-40B4-BE49-F238E27FC236}">
              <a16:creationId xmlns:a16="http://schemas.microsoft.com/office/drawing/2014/main" id="{B0BF2EDD-960C-47F6-81EE-798676259962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464" name="Text Box 152">
          <a:extLst>
            <a:ext uri="{FF2B5EF4-FFF2-40B4-BE49-F238E27FC236}">
              <a16:creationId xmlns:a16="http://schemas.microsoft.com/office/drawing/2014/main" id="{512597A6-89D2-4F17-9B54-DFAF81F3BA94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465" name="Text Box 153">
          <a:extLst>
            <a:ext uri="{FF2B5EF4-FFF2-40B4-BE49-F238E27FC236}">
              <a16:creationId xmlns:a16="http://schemas.microsoft.com/office/drawing/2014/main" id="{44A1BC85-EEDA-4477-BB94-A3EFDC317070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466" name="Text Box 154">
          <a:extLst>
            <a:ext uri="{FF2B5EF4-FFF2-40B4-BE49-F238E27FC236}">
              <a16:creationId xmlns:a16="http://schemas.microsoft.com/office/drawing/2014/main" id="{C3C7EAF7-9AC8-4026-9B57-24AFF8B693C4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67" name="Text Box 155">
          <a:extLst>
            <a:ext uri="{FF2B5EF4-FFF2-40B4-BE49-F238E27FC236}">
              <a16:creationId xmlns:a16="http://schemas.microsoft.com/office/drawing/2014/main" id="{8B4143B1-25FF-4F54-B7FC-4BCDEF9C19D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68" name="Text Box 156">
          <a:extLst>
            <a:ext uri="{FF2B5EF4-FFF2-40B4-BE49-F238E27FC236}">
              <a16:creationId xmlns:a16="http://schemas.microsoft.com/office/drawing/2014/main" id="{4E9A9ACA-269F-49C8-B062-37B9A7DCAF2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69" name="Text Box 157">
          <a:extLst>
            <a:ext uri="{FF2B5EF4-FFF2-40B4-BE49-F238E27FC236}">
              <a16:creationId xmlns:a16="http://schemas.microsoft.com/office/drawing/2014/main" id="{C276E297-4B3B-4661-9200-386D0EEF149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70" name="Text Box 158">
          <a:extLst>
            <a:ext uri="{FF2B5EF4-FFF2-40B4-BE49-F238E27FC236}">
              <a16:creationId xmlns:a16="http://schemas.microsoft.com/office/drawing/2014/main" id="{B903C289-1E0E-432D-A48D-05FFF1ECA39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71" name="Text Box 159">
          <a:extLst>
            <a:ext uri="{FF2B5EF4-FFF2-40B4-BE49-F238E27FC236}">
              <a16:creationId xmlns:a16="http://schemas.microsoft.com/office/drawing/2014/main" id="{0C706E22-F5BF-4DA5-9C3F-F6CACB70AA5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72" name="Text Box 160">
          <a:extLst>
            <a:ext uri="{FF2B5EF4-FFF2-40B4-BE49-F238E27FC236}">
              <a16:creationId xmlns:a16="http://schemas.microsoft.com/office/drawing/2014/main" id="{433EF2FB-B06D-46CD-9E8C-1A99F369ACD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73" name="Text Box 161">
          <a:extLst>
            <a:ext uri="{FF2B5EF4-FFF2-40B4-BE49-F238E27FC236}">
              <a16:creationId xmlns:a16="http://schemas.microsoft.com/office/drawing/2014/main" id="{D60A3162-A4DE-48F9-8F16-A2F2C1B309D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74" name="Text Box 162">
          <a:extLst>
            <a:ext uri="{FF2B5EF4-FFF2-40B4-BE49-F238E27FC236}">
              <a16:creationId xmlns:a16="http://schemas.microsoft.com/office/drawing/2014/main" id="{5482CDDD-5609-498F-8723-5626B87E556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75" name="Text Box 163">
          <a:extLst>
            <a:ext uri="{FF2B5EF4-FFF2-40B4-BE49-F238E27FC236}">
              <a16:creationId xmlns:a16="http://schemas.microsoft.com/office/drawing/2014/main" id="{4A3B65D2-A61C-4564-9335-FE14127E131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76" name="Text Box 164">
          <a:extLst>
            <a:ext uri="{FF2B5EF4-FFF2-40B4-BE49-F238E27FC236}">
              <a16:creationId xmlns:a16="http://schemas.microsoft.com/office/drawing/2014/main" id="{1638FC9C-6F0B-4F53-BBFD-C08F391D724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77" name="Text Box 165">
          <a:extLst>
            <a:ext uri="{FF2B5EF4-FFF2-40B4-BE49-F238E27FC236}">
              <a16:creationId xmlns:a16="http://schemas.microsoft.com/office/drawing/2014/main" id="{873D1C31-C670-462C-9080-5185566EB5C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78" name="Text Box 166">
          <a:extLst>
            <a:ext uri="{FF2B5EF4-FFF2-40B4-BE49-F238E27FC236}">
              <a16:creationId xmlns:a16="http://schemas.microsoft.com/office/drawing/2014/main" id="{BEF20430-97F6-4F96-83B7-3EBE70BF7AA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79" name="Text Box 167">
          <a:extLst>
            <a:ext uri="{FF2B5EF4-FFF2-40B4-BE49-F238E27FC236}">
              <a16:creationId xmlns:a16="http://schemas.microsoft.com/office/drawing/2014/main" id="{1281021C-9F3D-49D3-A3B6-BFD77068525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80" name="Text Box 168">
          <a:extLst>
            <a:ext uri="{FF2B5EF4-FFF2-40B4-BE49-F238E27FC236}">
              <a16:creationId xmlns:a16="http://schemas.microsoft.com/office/drawing/2014/main" id="{D1269440-E1B6-45E2-907C-964A34CCBBC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81" name="Text Box 169">
          <a:extLst>
            <a:ext uri="{FF2B5EF4-FFF2-40B4-BE49-F238E27FC236}">
              <a16:creationId xmlns:a16="http://schemas.microsoft.com/office/drawing/2014/main" id="{6A5F9107-C73D-44A6-ACB3-80B369E6F77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82" name="Text Box 170">
          <a:extLst>
            <a:ext uri="{FF2B5EF4-FFF2-40B4-BE49-F238E27FC236}">
              <a16:creationId xmlns:a16="http://schemas.microsoft.com/office/drawing/2014/main" id="{DE1DD0A2-1B5D-4F69-A81D-9DA4E82D5E2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83" name="Text Box 171">
          <a:extLst>
            <a:ext uri="{FF2B5EF4-FFF2-40B4-BE49-F238E27FC236}">
              <a16:creationId xmlns:a16="http://schemas.microsoft.com/office/drawing/2014/main" id="{16064A08-56A4-4652-8C94-9ABF7CEA3D8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84" name="Text Box 172">
          <a:extLst>
            <a:ext uri="{FF2B5EF4-FFF2-40B4-BE49-F238E27FC236}">
              <a16:creationId xmlns:a16="http://schemas.microsoft.com/office/drawing/2014/main" id="{5AB22C09-DA8C-4EFE-A119-9251794751D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85" name="Text Box 173">
          <a:extLst>
            <a:ext uri="{FF2B5EF4-FFF2-40B4-BE49-F238E27FC236}">
              <a16:creationId xmlns:a16="http://schemas.microsoft.com/office/drawing/2014/main" id="{684E4BE1-41F6-48E9-8A12-E8C42A5BB85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86" name="Text Box 174">
          <a:extLst>
            <a:ext uri="{FF2B5EF4-FFF2-40B4-BE49-F238E27FC236}">
              <a16:creationId xmlns:a16="http://schemas.microsoft.com/office/drawing/2014/main" id="{206B11CA-52E4-4C91-9299-3E2886CE32B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87" name="Text Box 175">
          <a:extLst>
            <a:ext uri="{FF2B5EF4-FFF2-40B4-BE49-F238E27FC236}">
              <a16:creationId xmlns:a16="http://schemas.microsoft.com/office/drawing/2014/main" id="{3F1EAF6C-B230-4B04-862D-A1D61C06579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88" name="Text Box 176">
          <a:extLst>
            <a:ext uri="{FF2B5EF4-FFF2-40B4-BE49-F238E27FC236}">
              <a16:creationId xmlns:a16="http://schemas.microsoft.com/office/drawing/2014/main" id="{B196F97A-89D4-4896-9C94-58CE26EE995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89" name="Text Box 177">
          <a:extLst>
            <a:ext uri="{FF2B5EF4-FFF2-40B4-BE49-F238E27FC236}">
              <a16:creationId xmlns:a16="http://schemas.microsoft.com/office/drawing/2014/main" id="{F7D54228-DDEA-41B3-881C-B159481570D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90" name="Text Box 178">
          <a:extLst>
            <a:ext uri="{FF2B5EF4-FFF2-40B4-BE49-F238E27FC236}">
              <a16:creationId xmlns:a16="http://schemas.microsoft.com/office/drawing/2014/main" id="{87912547-0B0E-4E39-B9B5-8CE7C40A0EB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91" name="Text Box 179">
          <a:extLst>
            <a:ext uri="{FF2B5EF4-FFF2-40B4-BE49-F238E27FC236}">
              <a16:creationId xmlns:a16="http://schemas.microsoft.com/office/drawing/2014/main" id="{841F4A22-783E-41CF-B232-E6DAC40A5F1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92" name="Text Box 180">
          <a:extLst>
            <a:ext uri="{FF2B5EF4-FFF2-40B4-BE49-F238E27FC236}">
              <a16:creationId xmlns:a16="http://schemas.microsoft.com/office/drawing/2014/main" id="{F8429294-60A4-4B6E-BD38-02A8217159E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93" name="Text Box 181">
          <a:extLst>
            <a:ext uri="{FF2B5EF4-FFF2-40B4-BE49-F238E27FC236}">
              <a16:creationId xmlns:a16="http://schemas.microsoft.com/office/drawing/2014/main" id="{51B7A143-3E2C-49F1-9FDF-9331BE2C3DD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94" name="Text Box 182">
          <a:extLst>
            <a:ext uri="{FF2B5EF4-FFF2-40B4-BE49-F238E27FC236}">
              <a16:creationId xmlns:a16="http://schemas.microsoft.com/office/drawing/2014/main" id="{3186EE06-78F9-4EB1-B4B8-4479752DBFE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95" name="Text Box 183">
          <a:extLst>
            <a:ext uri="{FF2B5EF4-FFF2-40B4-BE49-F238E27FC236}">
              <a16:creationId xmlns:a16="http://schemas.microsoft.com/office/drawing/2014/main" id="{80E7AEB9-B7D9-49F1-B9BA-3AA9F689F78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96" name="Text Box 184">
          <a:extLst>
            <a:ext uri="{FF2B5EF4-FFF2-40B4-BE49-F238E27FC236}">
              <a16:creationId xmlns:a16="http://schemas.microsoft.com/office/drawing/2014/main" id="{E1A91CF3-AF01-4F35-820B-370A51465F0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97" name="Text Box 185">
          <a:extLst>
            <a:ext uri="{FF2B5EF4-FFF2-40B4-BE49-F238E27FC236}">
              <a16:creationId xmlns:a16="http://schemas.microsoft.com/office/drawing/2014/main" id="{FEE7134F-8582-403D-A612-13E80EDC5DA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98" name="Text Box 186">
          <a:extLst>
            <a:ext uri="{FF2B5EF4-FFF2-40B4-BE49-F238E27FC236}">
              <a16:creationId xmlns:a16="http://schemas.microsoft.com/office/drawing/2014/main" id="{5B2B357F-E19E-4473-B054-645617A873B7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499" name="Text Box 187">
          <a:extLst>
            <a:ext uri="{FF2B5EF4-FFF2-40B4-BE49-F238E27FC236}">
              <a16:creationId xmlns:a16="http://schemas.microsoft.com/office/drawing/2014/main" id="{9B967755-7609-42FA-9333-4DB43B617DB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00" name="Text Box 188">
          <a:extLst>
            <a:ext uri="{FF2B5EF4-FFF2-40B4-BE49-F238E27FC236}">
              <a16:creationId xmlns:a16="http://schemas.microsoft.com/office/drawing/2014/main" id="{D8E0156C-D986-4798-8590-A4C24ADD263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01" name="Text Box 189">
          <a:extLst>
            <a:ext uri="{FF2B5EF4-FFF2-40B4-BE49-F238E27FC236}">
              <a16:creationId xmlns:a16="http://schemas.microsoft.com/office/drawing/2014/main" id="{2C159916-7AB1-4924-979D-2B64A357A17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02" name="Text Box 190">
          <a:extLst>
            <a:ext uri="{FF2B5EF4-FFF2-40B4-BE49-F238E27FC236}">
              <a16:creationId xmlns:a16="http://schemas.microsoft.com/office/drawing/2014/main" id="{9459F860-AADB-4A49-8A1E-6E58D118DF4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03" name="Text Box 191">
          <a:extLst>
            <a:ext uri="{FF2B5EF4-FFF2-40B4-BE49-F238E27FC236}">
              <a16:creationId xmlns:a16="http://schemas.microsoft.com/office/drawing/2014/main" id="{25D34B39-65AD-4E1C-8492-1162416BB27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04" name="Text Box 192">
          <a:extLst>
            <a:ext uri="{FF2B5EF4-FFF2-40B4-BE49-F238E27FC236}">
              <a16:creationId xmlns:a16="http://schemas.microsoft.com/office/drawing/2014/main" id="{268CBE72-D8BF-4AD1-9D2E-4476E167B45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05" name="Text Box 193">
          <a:extLst>
            <a:ext uri="{FF2B5EF4-FFF2-40B4-BE49-F238E27FC236}">
              <a16:creationId xmlns:a16="http://schemas.microsoft.com/office/drawing/2014/main" id="{022B8B8B-BB31-40CF-9800-E4629F20562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06" name="Text Box 194">
          <a:extLst>
            <a:ext uri="{FF2B5EF4-FFF2-40B4-BE49-F238E27FC236}">
              <a16:creationId xmlns:a16="http://schemas.microsoft.com/office/drawing/2014/main" id="{06502BF3-AF6C-4D02-89D8-F63CC6D49F3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07" name="Text Box 195">
          <a:extLst>
            <a:ext uri="{FF2B5EF4-FFF2-40B4-BE49-F238E27FC236}">
              <a16:creationId xmlns:a16="http://schemas.microsoft.com/office/drawing/2014/main" id="{EEC002BA-3C28-4243-ABF7-D445CB32321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08" name="Text Box 196">
          <a:extLst>
            <a:ext uri="{FF2B5EF4-FFF2-40B4-BE49-F238E27FC236}">
              <a16:creationId xmlns:a16="http://schemas.microsoft.com/office/drawing/2014/main" id="{D6F2C4B4-BFA1-4740-8564-25FA6DC289F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09" name="Text Box 197">
          <a:extLst>
            <a:ext uri="{FF2B5EF4-FFF2-40B4-BE49-F238E27FC236}">
              <a16:creationId xmlns:a16="http://schemas.microsoft.com/office/drawing/2014/main" id="{CE66200A-D204-4B79-B2E9-708CBE4A7FE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10" name="Text Box 198">
          <a:extLst>
            <a:ext uri="{FF2B5EF4-FFF2-40B4-BE49-F238E27FC236}">
              <a16:creationId xmlns:a16="http://schemas.microsoft.com/office/drawing/2014/main" id="{033D14E8-71BA-44E7-B1C7-7EF517D7D19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11" name="Text Box 199">
          <a:extLst>
            <a:ext uri="{FF2B5EF4-FFF2-40B4-BE49-F238E27FC236}">
              <a16:creationId xmlns:a16="http://schemas.microsoft.com/office/drawing/2014/main" id="{9830EEFD-1649-4782-AC7B-C2FF3305C2F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512" name="Text Box 200">
          <a:extLst>
            <a:ext uri="{FF2B5EF4-FFF2-40B4-BE49-F238E27FC236}">
              <a16:creationId xmlns:a16="http://schemas.microsoft.com/office/drawing/2014/main" id="{93243FAE-9415-4451-BA3D-5890C1567D81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513" name="Text Box 201">
          <a:extLst>
            <a:ext uri="{FF2B5EF4-FFF2-40B4-BE49-F238E27FC236}">
              <a16:creationId xmlns:a16="http://schemas.microsoft.com/office/drawing/2014/main" id="{8DB1D91A-A399-4C2A-964B-B3DBC6A16548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514" name="Text Box 202">
          <a:extLst>
            <a:ext uri="{FF2B5EF4-FFF2-40B4-BE49-F238E27FC236}">
              <a16:creationId xmlns:a16="http://schemas.microsoft.com/office/drawing/2014/main" id="{2FCB78FF-A7C1-42A2-A00A-71F32B489E48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515" name="Text Box 203">
          <a:extLst>
            <a:ext uri="{FF2B5EF4-FFF2-40B4-BE49-F238E27FC236}">
              <a16:creationId xmlns:a16="http://schemas.microsoft.com/office/drawing/2014/main" id="{1C08AA27-7F64-4CC1-96C9-9AE658B59E9E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16" name="Text Box 204">
          <a:extLst>
            <a:ext uri="{FF2B5EF4-FFF2-40B4-BE49-F238E27FC236}">
              <a16:creationId xmlns:a16="http://schemas.microsoft.com/office/drawing/2014/main" id="{2669DBEC-6008-4152-93D6-DF5BC8A3D92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17" name="Text Box 205">
          <a:extLst>
            <a:ext uri="{FF2B5EF4-FFF2-40B4-BE49-F238E27FC236}">
              <a16:creationId xmlns:a16="http://schemas.microsoft.com/office/drawing/2014/main" id="{0C1E3500-0912-455B-8D89-F0C50B10792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18" name="Text Box 206">
          <a:extLst>
            <a:ext uri="{FF2B5EF4-FFF2-40B4-BE49-F238E27FC236}">
              <a16:creationId xmlns:a16="http://schemas.microsoft.com/office/drawing/2014/main" id="{A156D65C-EEA8-4592-A838-E66F5100714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19" name="Text Box 207">
          <a:extLst>
            <a:ext uri="{FF2B5EF4-FFF2-40B4-BE49-F238E27FC236}">
              <a16:creationId xmlns:a16="http://schemas.microsoft.com/office/drawing/2014/main" id="{C36F27F1-D53D-40EB-9850-4E835665B2D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20" name="Text Box 208">
          <a:extLst>
            <a:ext uri="{FF2B5EF4-FFF2-40B4-BE49-F238E27FC236}">
              <a16:creationId xmlns:a16="http://schemas.microsoft.com/office/drawing/2014/main" id="{01A06092-0170-4E7F-8066-EE9F809EB14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21" name="Text Box 209">
          <a:extLst>
            <a:ext uri="{FF2B5EF4-FFF2-40B4-BE49-F238E27FC236}">
              <a16:creationId xmlns:a16="http://schemas.microsoft.com/office/drawing/2014/main" id="{29F7F59D-71D3-4522-A1A9-04941BD393F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22" name="Text Box 210">
          <a:extLst>
            <a:ext uri="{FF2B5EF4-FFF2-40B4-BE49-F238E27FC236}">
              <a16:creationId xmlns:a16="http://schemas.microsoft.com/office/drawing/2014/main" id="{A3EB804D-5DBF-4EB5-9120-8E64613C671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23" name="Text Box 211">
          <a:extLst>
            <a:ext uri="{FF2B5EF4-FFF2-40B4-BE49-F238E27FC236}">
              <a16:creationId xmlns:a16="http://schemas.microsoft.com/office/drawing/2014/main" id="{766119F6-CE04-40B5-9123-21B60689A15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24" name="Text Box 212">
          <a:extLst>
            <a:ext uri="{FF2B5EF4-FFF2-40B4-BE49-F238E27FC236}">
              <a16:creationId xmlns:a16="http://schemas.microsoft.com/office/drawing/2014/main" id="{4414C876-0E5B-41C4-BC77-0D0D8A77EA0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25" name="Text Box 213">
          <a:extLst>
            <a:ext uri="{FF2B5EF4-FFF2-40B4-BE49-F238E27FC236}">
              <a16:creationId xmlns:a16="http://schemas.microsoft.com/office/drawing/2014/main" id="{670374E2-1632-467E-A97E-0DAB39F1082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26" name="Text Box 214">
          <a:extLst>
            <a:ext uri="{FF2B5EF4-FFF2-40B4-BE49-F238E27FC236}">
              <a16:creationId xmlns:a16="http://schemas.microsoft.com/office/drawing/2014/main" id="{4E42F766-7273-4396-A946-A67F6BF6ECF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27" name="Text Box 215">
          <a:extLst>
            <a:ext uri="{FF2B5EF4-FFF2-40B4-BE49-F238E27FC236}">
              <a16:creationId xmlns:a16="http://schemas.microsoft.com/office/drawing/2014/main" id="{791D46C8-3C52-4280-9399-1BCFB9AE6B9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28" name="Text Box 216">
          <a:extLst>
            <a:ext uri="{FF2B5EF4-FFF2-40B4-BE49-F238E27FC236}">
              <a16:creationId xmlns:a16="http://schemas.microsoft.com/office/drawing/2014/main" id="{2B3ACAC5-B43A-4EB0-84E1-C36D26AD4AA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29" name="Text Box 217">
          <a:extLst>
            <a:ext uri="{FF2B5EF4-FFF2-40B4-BE49-F238E27FC236}">
              <a16:creationId xmlns:a16="http://schemas.microsoft.com/office/drawing/2014/main" id="{926D8254-C13F-4B30-BEEE-8FFCD26500B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30" name="Text Box 218">
          <a:extLst>
            <a:ext uri="{FF2B5EF4-FFF2-40B4-BE49-F238E27FC236}">
              <a16:creationId xmlns:a16="http://schemas.microsoft.com/office/drawing/2014/main" id="{70B53080-FA55-4EC9-B3CD-9C050C38F09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31" name="Text Box 219">
          <a:extLst>
            <a:ext uri="{FF2B5EF4-FFF2-40B4-BE49-F238E27FC236}">
              <a16:creationId xmlns:a16="http://schemas.microsoft.com/office/drawing/2014/main" id="{2BA7B6FC-9A2E-458D-8497-2375EED4ABE7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32" name="Text Box 220">
          <a:extLst>
            <a:ext uri="{FF2B5EF4-FFF2-40B4-BE49-F238E27FC236}">
              <a16:creationId xmlns:a16="http://schemas.microsoft.com/office/drawing/2014/main" id="{4CB9D195-7E9D-44E4-9D1B-F52DD3C6A46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33" name="Text Box 221">
          <a:extLst>
            <a:ext uri="{FF2B5EF4-FFF2-40B4-BE49-F238E27FC236}">
              <a16:creationId xmlns:a16="http://schemas.microsoft.com/office/drawing/2014/main" id="{28ECA9A6-27ED-40C3-BB4E-20D14A4FCA2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34" name="Text Box 222">
          <a:extLst>
            <a:ext uri="{FF2B5EF4-FFF2-40B4-BE49-F238E27FC236}">
              <a16:creationId xmlns:a16="http://schemas.microsoft.com/office/drawing/2014/main" id="{E519AC86-1121-46A5-BDEE-F9FB1EEA2497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35" name="Text Box 223">
          <a:extLst>
            <a:ext uri="{FF2B5EF4-FFF2-40B4-BE49-F238E27FC236}">
              <a16:creationId xmlns:a16="http://schemas.microsoft.com/office/drawing/2014/main" id="{4F444A55-4432-4CD5-A5D3-F7DBD8ECD7F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36" name="Text Box 224">
          <a:extLst>
            <a:ext uri="{FF2B5EF4-FFF2-40B4-BE49-F238E27FC236}">
              <a16:creationId xmlns:a16="http://schemas.microsoft.com/office/drawing/2014/main" id="{7E47B82F-39D9-42CB-9855-120793BB8187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37" name="Text Box 225">
          <a:extLst>
            <a:ext uri="{FF2B5EF4-FFF2-40B4-BE49-F238E27FC236}">
              <a16:creationId xmlns:a16="http://schemas.microsoft.com/office/drawing/2014/main" id="{EEB3BDC0-F1E5-437F-B893-A42D8B0489C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38" name="Text Box 226">
          <a:extLst>
            <a:ext uri="{FF2B5EF4-FFF2-40B4-BE49-F238E27FC236}">
              <a16:creationId xmlns:a16="http://schemas.microsoft.com/office/drawing/2014/main" id="{6F6BF072-5C37-45DF-AF13-C1165CB9634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39" name="Text Box 227">
          <a:extLst>
            <a:ext uri="{FF2B5EF4-FFF2-40B4-BE49-F238E27FC236}">
              <a16:creationId xmlns:a16="http://schemas.microsoft.com/office/drawing/2014/main" id="{98405B69-3BB8-4BBA-AA30-E476D8CD248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40" name="Text Box 228">
          <a:extLst>
            <a:ext uri="{FF2B5EF4-FFF2-40B4-BE49-F238E27FC236}">
              <a16:creationId xmlns:a16="http://schemas.microsoft.com/office/drawing/2014/main" id="{D52C59E0-9210-4817-B569-7116057EE6E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41" name="Text Box 229">
          <a:extLst>
            <a:ext uri="{FF2B5EF4-FFF2-40B4-BE49-F238E27FC236}">
              <a16:creationId xmlns:a16="http://schemas.microsoft.com/office/drawing/2014/main" id="{11BA7072-ABD7-4CF6-A179-2FDD23D8B92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42" name="Text Box 230">
          <a:extLst>
            <a:ext uri="{FF2B5EF4-FFF2-40B4-BE49-F238E27FC236}">
              <a16:creationId xmlns:a16="http://schemas.microsoft.com/office/drawing/2014/main" id="{44F2F158-CFD0-43D2-AECB-839FF60F20A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43" name="Text Box 231">
          <a:extLst>
            <a:ext uri="{FF2B5EF4-FFF2-40B4-BE49-F238E27FC236}">
              <a16:creationId xmlns:a16="http://schemas.microsoft.com/office/drawing/2014/main" id="{8534E47E-353C-4479-B58C-542C8C61F24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44" name="Text Box 232">
          <a:extLst>
            <a:ext uri="{FF2B5EF4-FFF2-40B4-BE49-F238E27FC236}">
              <a16:creationId xmlns:a16="http://schemas.microsoft.com/office/drawing/2014/main" id="{4A04F2D6-C829-405E-8560-0076265C3E6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45" name="Text Box 233">
          <a:extLst>
            <a:ext uri="{FF2B5EF4-FFF2-40B4-BE49-F238E27FC236}">
              <a16:creationId xmlns:a16="http://schemas.microsoft.com/office/drawing/2014/main" id="{742B4C57-E853-4373-95CB-86541CB7877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46" name="Text Box 234">
          <a:extLst>
            <a:ext uri="{FF2B5EF4-FFF2-40B4-BE49-F238E27FC236}">
              <a16:creationId xmlns:a16="http://schemas.microsoft.com/office/drawing/2014/main" id="{426E0A76-CFDC-4C12-BA46-67908031250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47" name="Text Box 235">
          <a:extLst>
            <a:ext uri="{FF2B5EF4-FFF2-40B4-BE49-F238E27FC236}">
              <a16:creationId xmlns:a16="http://schemas.microsoft.com/office/drawing/2014/main" id="{AB6D3E1A-C3EC-473A-8E67-0793944D462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48" name="Text Box 236">
          <a:extLst>
            <a:ext uri="{FF2B5EF4-FFF2-40B4-BE49-F238E27FC236}">
              <a16:creationId xmlns:a16="http://schemas.microsoft.com/office/drawing/2014/main" id="{672EFE4C-01EB-4E14-B0C4-E5F11122289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49" name="Text Box 237">
          <a:extLst>
            <a:ext uri="{FF2B5EF4-FFF2-40B4-BE49-F238E27FC236}">
              <a16:creationId xmlns:a16="http://schemas.microsoft.com/office/drawing/2014/main" id="{ED5AE8FF-B0C1-46CE-8CCB-81CCBF14EAC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50" name="Text Box 238">
          <a:extLst>
            <a:ext uri="{FF2B5EF4-FFF2-40B4-BE49-F238E27FC236}">
              <a16:creationId xmlns:a16="http://schemas.microsoft.com/office/drawing/2014/main" id="{DC4F8B5E-A41E-48BA-A4A6-F84E834744A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51" name="Text Box 239">
          <a:extLst>
            <a:ext uri="{FF2B5EF4-FFF2-40B4-BE49-F238E27FC236}">
              <a16:creationId xmlns:a16="http://schemas.microsoft.com/office/drawing/2014/main" id="{3434302B-EA16-485B-B087-95842858C12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52" name="Text Box 240">
          <a:extLst>
            <a:ext uri="{FF2B5EF4-FFF2-40B4-BE49-F238E27FC236}">
              <a16:creationId xmlns:a16="http://schemas.microsoft.com/office/drawing/2014/main" id="{DE5B3E2D-4510-4A95-B072-BB12A61CA2F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53" name="Text Box 241">
          <a:extLst>
            <a:ext uri="{FF2B5EF4-FFF2-40B4-BE49-F238E27FC236}">
              <a16:creationId xmlns:a16="http://schemas.microsoft.com/office/drawing/2014/main" id="{A459849A-DC1F-4138-9331-424443939D7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54" name="Text Box 242">
          <a:extLst>
            <a:ext uri="{FF2B5EF4-FFF2-40B4-BE49-F238E27FC236}">
              <a16:creationId xmlns:a16="http://schemas.microsoft.com/office/drawing/2014/main" id="{8ED24DC7-77BD-41EB-B7FB-C16D481ADB2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55" name="Text Box 243">
          <a:extLst>
            <a:ext uri="{FF2B5EF4-FFF2-40B4-BE49-F238E27FC236}">
              <a16:creationId xmlns:a16="http://schemas.microsoft.com/office/drawing/2014/main" id="{38A5AFBB-F157-4DEC-B5A1-D5C1ECB432B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56" name="Text Box 244">
          <a:extLst>
            <a:ext uri="{FF2B5EF4-FFF2-40B4-BE49-F238E27FC236}">
              <a16:creationId xmlns:a16="http://schemas.microsoft.com/office/drawing/2014/main" id="{73521ED4-D28F-47CA-9A85-EA31E0E57BF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57" name="Text Box 245">
          <a:extLst>
            <a:ext uri="{FF2B5EF4-FFF2-40B4-BE49-F238E27FC236}">
              <a16:creationId xmlns:a16="http://schemas.microsoft.com/office/drawing/2014/main" id="{1B3DEC3B-3FF9-4C40-93FB-454D6897F96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58" name="Text Box 246">
          <a:extLst>
            <a:ext uri="{FF2B5EF4-FFF2-40B4-BE49-F238E27FC236}">
              <a16:creationId xmlns:a16="http://schemas.microsoft.com/office/drawing/2014/main" id="{A1D07F18-AF14-40A4-B92C-66FFFC0EEE9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59" name="Text Box 247">
          <a:extLst>
            <a:ext uri="{FF2B5EF4-FFF2-40B4-BE49-F238E27FC236}">
              <a16:creationId xmlns:a16="http://schemas.microsoft.com/office/drawing/2014/main" id="{B818914B-49E7-446D-B24B-9788F048E14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60" name="Text Box 248">
          <a:extLst>
            <a:ext uri="{FF2B5EF4-FFF2-40B4-BE49-F238E27FC236}">
              <a16:creationId xmlns:a16="http://schemas.microsoft.com/office/drawing/2014/main" id="{9D1FEC08-023C-4CF6-9B7E-630504B3756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561" name="Text Box 249">
          <a:extLst>
            <a:ext uri="{FF2B5EF4-FFF2-40B4-BE49-F238E27FC236}">
              <a16:creationId xmlns:a16="http://schemas.microsoft.com/office/drawing/2014/main" id="{A37F0BA6-9614-4229-970D-BBEE05A0D4C3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562" name="Text Box 250">
          <a:extLst>
            <a:ext uri="{FF2B5EF4-FFF2-40B4-BE49-F238E27FC236}">
              <a16:creationId xmlns:a16="http://schemas.microsoft.com/office/drawing/2014/main" id="{A3186D40-FB09-486C-991E-726129DBA14F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77638</xdr:colOff>
      <xdr:row>20</xdr:row>
      <xdr:rowOff>110477</xdr:rowOff>
    </xdr:to>
    <xdr:sp macro="" textlink="">
      <xdr:nvSpPr>
        <xdr:cNvPr id="563" name="Text Box 251">
          <a:extLst>
            <a:ext uri="{FF2B5EF4-FFF2-40B4-BE49-F238E27FC236}">
              <a16:creationId xmlns:a16="http://schemas.microsoft.com/office/drawing/2014/main" id="{08ABB0D5-3620-483C-8AB5-EC3E4016B465}"/>
            </a:ext>
          </a:extLst>
        </xdr:cNvPr>
        <xdr:cNvSpPr txBox="1">
          <a:spLocks noChangeArrowheads="1"/>
        </xdr:cNvSpPr>
      </xdr:nvSpPr>
      <xdr:spPr bwMode="auto">
        <a:xfrm>
          <a:off x="624840" y="2446020"/>
          <a:ext cx="77638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64" name="Text Box 253">
          <a:extLst>
            <a:ext uri="{FF2B5EF4-FFF2-40B4-BE49-F238E27FC236}">
              <a16:creationId xmlns:a16="http://schemas.microsoft.com/office/drawing/2014/main" id="{AA0A7A70-8C16-4693-931E-519739C342A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65" name="Text Box 254">
          <a:extLst>
            <a:ext uri="{FF2B5EF4-FFF2-40B4-BE49-F238E27FC236}">
              <a16:creationId xmlns:a16="http://schemas.microsoft.com/office/drawing/2014/main" id="{B25BE236-9102-4D80-B98F-C4C0C834E3A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66" name="Text Box 255">
          <a:extLst>
            <a:ext uri="{FF2B5EF4-FFF2-40B4-BE49-F238E27FC236}">
              <a16:creationId xmlns:a16="http://schemas.microsoft.com/office/drawing/2014/main" id="{FFBDA920-77EF-4806-B70B-55A447BB02E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67" name="Text Box 256">
          <a:extLst>
            <a:ext uri="{FF2B5EF4-FFF2-40B4-BE49-F238E27FC236}">
              <a16:creationId xmlns:a16="http://schemas.microsoft.com/office/drawing/2014/main" id="{945379BA-1AED-4324-8FDA-0FAB05AAE592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68" name="Text Box 257">
          <a:extLst>
            <a:ext uri="{FF2B5EF4-FFF2-40B4-BE49-F238E27FC236}">
              <a16:creationId xmlns:a16="http://schemas.microsoft.com/office/drawing/2014/main" id="{8C9E28FA-2939-47D6-8E24-1CB761B9A99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69" name="Text Box 258">
          <a:extLst>
            <a:ext uri="{FF2B5EF4-FFF2-40B4-BE49-F238E27FC236}">
              <a16:creationId xmlns:a16="http://schemas.microsoft.com/office/drawing/2014/main" id="{90F5CB16-DFA4-4044-AA45-CCD3FBE568E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70" name="Text Box 259">
          <a:extLst>
            <a:ext uri="{FF2B5EF4-FFF2-40B4-BE49-F238E27FC236}">
              <a16:creationId xmlns:a16="http://schemas.microsoft.com/office/drawing/2014/main" id="{9843BA18-8E53-4C38-8716-D4DD4A25E2E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71" name="Text Box 260">
          <a:extLst>
            <a:ext uri="{FF2B5EF4-FFF2-40B4-BE49-F238E27FC236}">
              <a16:creationId xmlns:a16="http://schemas.microsoft.com/office/drawing/2014/main" id="{56FE19D6-CACD-4612-AD67-099843CF74D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72" name="Text Box 261">
          <a:extLst>
            <a:ext uri="{FF2B5EF4-FFF2-40B4-BE49-F238E27FC236}">
              <a16:creationId xmlns:a16="http://schemas.microsoft.com/office/drawing/2014/main" id="{ADA2D83B-84CE-476D-86F3-1E6A1EB158D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73" name="Text Box 262">
          <a:extLst>
            <a:ext uri="{FF2B5EF4-FFF2-40B4-BE49-F238E27FC236}">
              <a16:creationId xmlns:a16="http://schemas.microsoft.com/office/drawing/2014/main" id="{974BE3A0-9914-4041-9AA3-2C0C5200948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74" name="Text Box 263">
          <a:extLst>
            <a:ext uri="{FF2B5EF4-FFF2-40B4-BE49-F238E27FC236}">
              <a16:creationId xmlns:a16="http://schemas.microsoft.com/office/drawing/2014/main" id="{91AD7BCC-9ACC-40D4-AE3B-0233296BE4F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75" name="Text Box 264">
          <a:extLst>
            <a:ext uri="{FF2B5EF4-FFF2-40B4-BE49-F238E27FC236}">
              <a16:creationId xmlns:a16="http://schemas.microsoft.com/office/drawing/2014/main" id="{EF574841-417F-42F4-8C28-6856AFB4448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76" name="Text Box 265">
          <a:extLst>
            <a:ext uri="{FF2B5EF4-FFF2-40B4-BE49-F238E27FC236}">
              <a16:creationId xmlns:a16="http://schemas.microsoft.com/office/drawing/2014/main" id="{F3BF8830-6028-4684-BFDD-CD590FB0AE9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77" name="Text Box 266">
          <a:extLst>
            <a:ext uri="{FF2B5EF4-FFF2-40B4-BE49-F238E27FC236}">
              <a16:creationId xmlns:a16="http://schemas.microsoft.com/office/drawing/2014/main" id="{6213BF58-28E3-4D12-8E03-891D3457F93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78" name="Text Box 267">
          <a:extLst>
            <a:ext uri="{FF2B5EF4-FFF2-40B4-BE49-F238E27FC236}">
              <a16:creationId xmlns:a16="http://schemas.microsoft.com/office/drawing/2014/main" id="{973CC010-0BAA-42CF-9924-337C6EAA56E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79" name="Text Box 268">
          <a:extLst>
            <a:ext uri="{FF2B5EF4-FFF2-40B4-BE49-F238E27FC236}">
              <a16:creationId xmlns:a16="http://schemas.microsoft.com/office/drawing/2014/main" id="{B006341D-923C-4B13-8C5E-420BCF7CC05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80" name="Text Box 269">
          <a:extLst>
            <a:ext uri="{FF2B5EF4-FFF2-40B4-BE49-F238E27FC236}">
              <a16:creationId xmlns:a16="http://schemas.microsoft.com/office/drawing/2014/main" id="{9F71B731-D678-47ED-BB5B-CBCAA3DAB877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81" name="Text Box 270">
          <a:extLst>
            <a:ext uri="{FF2B5EF4-FFF2-40B4-BE49-F238E27FC236}">
              <a16:creationId xmlns:a16="http://schemas.microsoft.com/office/drawing/2014/main" id="{A5483D91-2583-402F-B6B3-E1C2C0CC557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82" name="Text Box 271">
          <a:extLst>
            <a:ext uri="{FF2B5EF4-FFF2-40B4-BE49-F238E27FC236}">
              <a16:creationId xmlns:a16="http://schemas.microsoft.com/office/drawing/2014/main" id="{6E460C92-E6C3-4304-B7DC-824B40E07CC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83" name="Text Box 272">
          <a:extLst>
            <a:ext uri="{FF2B5EF4-FFF2-40B4-BE49-F238E27FC236}">
              <a16:creationId xmlns:a16="http://schemas.microsoft.com/office/drawing/2014/main" id="{596D3FC8-E563-4270-8F6A-EC63546596B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84" name="Text Box 273">
          <a:extLst>
            <a:ext uri="{FF2B5EF4-FFF2-40B4-BE49-F238E27FC236}">
              <a16:creationId xmlns:a16="http://schemas.microsoft.com/office/drawing/2014/main" id="{05A6E8AA-690A-48B3-AD3C-946B7D7D145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85" name="Text Box 274">
          <a:extLst>
            <a:ext uri="{FF2B5EF4-FFF2-40B4-BE49-F238E27FC236}">
              <a16:creationId xmlns:a16="http://schemas.microsoft.com/office/drawing/2014/main" id="{B947BBCC-8719-40B2-8649-CCB9AE6E2E7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86" name="Text Box 275">
          <a:extLst>
            <a:ext uri="{FF2B5EF4-FFF2-40B4-BE49-F238E27FC236}">
              <a16:creationId xmlns:a16="http://schemas.microsoft.com/office/drawing/2014/main" id="{FC7F3747-EEA3-4F01-8B7A-D0A1952998F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87" name="Text Box 276">
          <a:extLst>
            <a:ext uri="{FF2B5EF4-FFF2-40B4-BE49-F238E27FC236}">
              <a16:creationId xmlns:a16="http://schemas.microsoft.com/office/drawing/2014/main" id="{43DB095F-EBE2-434D-BA45-AA11401D7CA7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88" name="Text Box 277">
          <a:extLst>
            <a:ext uri="{FF2B5EF4-FFF2-40B4-BE49-F238E27FC236}">
              <a16:creationId xmlns:a16="http://schemas.microsoft.com/office/drawing/2014/main" id="{86AB03E9-B482-4C24-A665-01CB92BF7DE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89" name="Text Box 278">
          <a:extLst>
            <a:ext uri="{FF2B5EF4-FFF2-40B4-BE49-F238E27FC236}">
              <a16:creationId xmlns:a16="http://schemas.microsoft.com/office/drawing/2014/main" id="{0435592A-0209-4FA4-855B-2059CFF6DC4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90" name="Text Box 279">
          <a:extLst>
            <a:ext uri="{FF2B5EF4-FFF2-40B4-BE49-F238E27FC236}">
              <a16:creationId xmlns:a16="http://schemas.microsoft.com/office/drawing/2014/main" id="{D66EB91C-9B53-4FE1-AEA0-AFD43A8CD12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91" name="Text Box 280">
          <a:extLst>
            <a:ext uri="{FF2B5EF4-FFF2-40B4-BE49-F238E27FC236}">
              <a16:creationId xmlns:a16="http://schemas.microsoft.com/office/drawing/2014/main" id="{C06D167B-ACFA-4521-B617-1500C1043E6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92" name="Text Box 281">
          <a:extLst>
            <a:ext uri="{FF2B5EF4-FFF2-40B4-BE49-F238E27FC236}">
              <a16:creationId xmlns:a16="http://schemas.microsoft.com/office/drawing/2014/main" id="{11BF21BA-F4C2-44FB-9572-BE4D50F9F53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93" name="Text Box 282">
          <a:extLst>
            <a:ext uri="{FF2B5EF4-FFF2-40B4-BE49-F238E27FC236}">
              <a16:creationId xmlns:a16="http://schemas.microsoft.com/office/drawing/2014/main" id="{FAA298F1-7128-4F19-97FC-7A7A670B544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94" name="Text Box 283">
          <a:extLst>
            <a:ext uri="{FF2B5EF4-FFF2-40B4-BE49-F238E27FC236}">
              <a16:creationId xmlns:a16="http://schemas.microsoft.com/office/drawing/2014/main" id="{4D29C5E5-53E6-4357-BACB-13D07CF59A7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95" name="Text Box 284">
          <a:extLst>
            <a:ext uri="{FF2B5EF4-FFF2-40B4-BE49-F238E27FC236}">
              <a16:creationId xmlns:a16="http://schemas.microsoft.com/office/drawing/2014/main" id="{00ADF0A4-F34C-492F-A31B-AB4BFD75AF4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96" name="Text Box 285">
          <a:extLst>
            <a:ext uri="{FF2B5EF4-FFF2-40B4-BE49-F238E27FC236}">
              <a16:creationId xmlns:a16="http://schemas.microsoft.com/office/drawing/2014/main" id="{E29ACF09-C466-41ED-8E57-2D496BAE333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97" name="Text Box 286">
          <a:extLst>
            <a:ext uri="{FF2B5EF4-FFF2-40B4-BE49-F238E27FC236}">
              <a16:creationId xmlns:a16="http://schemas.microsoft.com/office/drawing/2014/main" id="{7C6FAD45-8492-4DD7-B093-690D64E31C0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98" name="Text Box 287">
          <a:extLst>
            <a:ext uri="{FF2B5EF4-FFF2-40B4-BE49-F238E27FC236}">
              <a16:creationId xmlns:a16="http://schemas.microsoft.com/office/drawing/2014/main" id="{EB902A48-EB94-45FE-BAB5-C0E6C2D309E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599" name="Text Box 288">
          <a:extLst>
            <a:ext uri="{FF2B5EF4-FFF2-40B4-BE49-F238E27FC236}">
              <a16:creationId xmlns:a16="http://schemas.microsoft.com/office/drawing/2014/main" id="{8797296A-E82F-4CC0-8FC6-DF343B2D955F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00" name="Text Box 289">
          <a:extLst>
            <a:ext uri="{FF2B5EF4-FFF2-40B4-BE49-F238E27FC236}">
              <a16:creationId xmlns:a16="http://schemas.microsoft.com/office/drawing/2014/main" id="{63F60FE3-8294-4611-87DE-35129A955DE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01" name="Text Box 290">
          <a:extLst>
            <a:ext uri="{FF2B5EF4-FFF2-40B4-BE49-F238E27FC236}">
              <a16:creationId xmlns:a16="http://schemas.microsoft.com/office/drawing/2014/main" id="{BA61E600-C6C1-41AA-A84C-03271AC68D7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02" name="Text Box 291">
          <a:extLst>
            <a:ext uri="{FF2B5EF4-FFF2-40B4-BE49-F238E27FC236}">
              <a16:creationId xmlns:a16="http://schemas.microsoft.com/office/drawing/2014/main" id="{CD8309D1-5B7C-42DE-8F88-C540CC34A58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03" name="Text Box 292">
          <a:extLst>
            <a:ext uri="{FF2B5EF4-FFF2-40B4-BE49-F238E27FC236}">
              <a16:creationId xmlns:a16="http://schemas.microsoft.com/office/drawing/2014/main" id="{39E4735F-8720-468B-8501-78FB060D85A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04" name="Text Box 293">
          <a:extLst>
            <a:ext uri="{FF2B5EF4-FFF2-40B4-BE49-F238E27FC236}">
              <a16:creationId xmlns:a16="http://schemas.microsoft.com/office/drawing/2014/main" id="{5224B81F-A247-4139-8655-6303074D2BB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05" name="Text Box 294">
          <a:extLst>
            <a:ext uri="{FF2B5EF4-FFF2-40B4-BE49-F238E27FC236}">
              <a16:creationId xmlns:a16="http://schemas.microsoft.com/office/drawing/2014/main" id="{6F9D9DA1-DDC5-410F-91E0-9B640C45751B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06" name="Text Box 295">
          <a:extLst>
            <a:ext uri="{FF2B5EF4-FFF2-40B4-BE49-F238E27FC236}">
              <a16:creationId xmlns:a16="http://schemas.microsoft.com/office/drawing/2014/main" id="{ECA22CCF-CD9D-4A25-BA0B-F5936DAC871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07" name="Text Box 298">
          <a:extLst>
            <a:ext uri="{FF2B5EF4-FFF2-40B4-BE49-F238E27FC236}">
              <a16:creationId xmlns:a16="http://schemas.microsoft.com/office/drawing/2014/main" id="{D2BFA15A-147C-43C1-B989-B6AD4620EE8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08" name="Text Box 299">
          <a:extLst>
            <a:ext uri="{FF2B5EF4-FFF2-40B4-BE49-F238E27FC236}">
              <a16:creationId xmlns:a16="http://schemas.microsoft.com/office/drawing/2014/main" id="{A0B64BFC-42CD-42C7-8DE0-E56821B00033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09" name="Text Box 300">
          <a:extLst>
            <a:ext uri="{FF2B5EF4-FFF2-40B4-BE49-F238E27FC236}">
              <a16:creationId xmlns:a16="http://schemas.microsoft.com/office/drawing/2014/main" id="{E7A57C8B-C2E1-4857-B6DC-F3D5B2CC5CA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10" name="Text Box 301">
          <a:extLst>
            <a:ext uri="{FF2B5EF4-FFF2-40B4-BE49-F238E27FC236}">
              <a16:creationId xmlns:a16="http://schemas.microsoft.com/office/drawing/2014/main" id="{4830CABA-2A88-45EB-9287-37CB0984C55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11" name="Text Box 302">
          <a:extLst>
            <a:ext uri="{FF2B5EF4-FFF2-40B4-BE49-F238E27FC236}">
              <a16:creationId xmlns:a16="http://schemas.microsoft.com/office/drawing/2014/main" id="{063FB103-BE49-4D10-90E9-57CD4599163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12" name="Text Box 303">
          <a:extLst>
            <a:ext uri="{FF2B5EF4-FFF2-40B4-BE49-F238E27FC236}">
              <a16:creationId xmlns:a16="http://schemas.microsoft.com/office/drawing/2014/main" id="{8B81BE90-15C6-447C-A622-4EB3567FB889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13" name="Text Box 304">
          <a:extLst>
            <a:ext uri="{FF2B5EF4-FFF2-40B4-BE49-F238E27FC236}">
              <a16:creationId xmlns:a16="http://schemas.microsoft.com/office/drawing/2014/main" id="{CBC5CFED-BB8A-43E5-A64B-157F2CD6ADF7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14" name="Text Box 305">
          <a:extLst>
            <a:ext uri="{FF2B5EF4-FFF2-40B4-BE49-F238E27FC236}">
              <a16:creationId xmlns:a16="http://schemas.microsoft.com/office/drawing/2014/main" id="{33196C84-FCD1-402D-809E-A5BF2EBE94FD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15" name="Text Box 306">
          <a:extLst>
            <a:ext uri="{FF2B5EF4-FFF2-40B4-BE49-F238E27FC236}">
              <a16:creationId xmlns:a16="http://schemas.microsoft.com/office/drawing/2014/main" id="{17F4EEB2-389D-4E37-B2B3-00ADE1BC486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16" name="Text Box 307">
          <a:extLst>
            <a:ext uri="{FF2B5EF4-FFF2-40B4-BE49-F238E27FC236}">
              <a16:creationId xmlns:a16="http://schemas.microsoft.com/office/drawing/2014/main" id="{3B98A15E-F3E0-4FAD-BAAA-AD576EA148A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17" name="Text Box 308">
          <a:extLst>
            <a:ext uri="{FF2B5EF4-FFF2-40B4-BE49-F238E27FC236}">
              <a16:creationId xmlns:a16="http://schemas.microsoft.com/office/drawing/2014/main" id="{5C02AFA4-F75A-41C0-B44F-3C816D9F5DD5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18" name="Text Box 309">
          <a:extLst>
            <a:ext uri="{FF2B5EF4-FFF2-40B4-BE49-F238E27FC236}">
              <a16:creationId xmlns:a16="http://schemas.microsoft.com/office/drawing/2014/main" id="{5C6F7207-FAA5-46B0-80A1-46851BBD5AB6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19" name="Text Box 310">
          <a:extLst>
            <a:ext uri="{FF2B5EF4-FFF2-40B4-BE49-F238E27FC236}">
              <a16:creationId xmlns:a16="http://schemas.microsoft.com/office/drawing/2014/main" id="{B8109895-9225-46FB-AD2E-00CD2F7D9E7A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20" name="Text Box 311">
          <a:extLst>
            <a:ext uri="{FF2B5EF4-FFF2-40B4-BE49-F238E27FC236}">
              <a16:creationId xmlns:a16="http://schemas.microsoft.com/office/drawing/2014/main" id="{8444575C-64F0-4DEA-BDC6-9B1075C6C2A0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21" name="Text Box 312">
          <a:extLst>
            <a:ext uri="{FF2B5EF4-FFF2-40B4-BE49-F238E27FC236}">
              <a16:creationId xmlns:a16="http://schemas.microsoft.com/office/drawing/2014/main" id="{B5BF28E4-C682-4C10-9685-5DA03E12F4C8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22" name="Text Box 313">
          <a:extLst>
            <a:ext uri="{FF2B5EF4-FFF2-40B4-BE49-F238E27FC236}">
              <a16:creationId xmlns:a16="http://schemas.microsoft.com/office/drawing/2014/main" id="{725EE261-FEFB-4875-8173-6672301CA0BC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23" name="Text Box 314">
          <a:extLst>
            <a:ext uri="{FF2B5EF4-FFF2-40B4-BE49-F238E27FC236}">
              <a16:creationId xmlns:a16="http://schemas.microsoft.com/office/drawing/2014/main" id="{A701FEFF-210A-4BE7-80A5-AB9EEC6C41D1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24" name="Text Box 315">
          <a:extLst>
            <a:ext uri="{FF2B5EF4-FFF2-40B4-BE49-F238E27FC236}">
              <a16:creationId xmlns:a16="http://schemas.microsoft.com/office/drawing/2014/main" id="{55A19695-B56B-4FFB-80FE-32160C6B44F4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508958</xdr:colOff>
      <xdr:row>16</xdr:row>
      <xdr:rowOff>0</xdr:rowOff>
    </xdr:from>
    <xdr:to>
      <xdr:col>1</xdr:col>
      <xdr:colOff>599033</xdr:colOff>
      <xdr:row>20</xdr:row>
      <xdr:rowOff>110477</xdr:rowOff>
    </xdr:to>
    <xdr:sp macro="" textlink="">
      <xdr:nvSpPr>
        <xdr:cNvPr id="625" name="Text Box 316">
          <a:extLst>
            <a:ext uri="{FF2B5EF4-FFF2-40B4-BE49-F238E27FC236}">
              <a16:creationId xmlns:a16="http://schemas.microsoft.com/office/drawing/2014/main" id="{2C6BE9D4-9FD4-46D6-8BFE-9AC1BD9560AE}"/>
            </a:ext>
          </a:extLst>
        </xdr:cNvPr>
        <xdr:cNvSpPr txBox="1">
          <a:spLocks noChangeArrowheads="1"/>
        </xdr:cNvSpPr>
      </xdr:nvSpPr>
      <xdr:spPr bwMode="auto">
        <a:xfrm>
          <a:off x="1133798" y="2446020"/>
          <a:ext cx="86265" cy="75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306737</xdr:colOff>
      <xdr:row>129</xdr:row>
      <xdr:rowOff>177585</xdr:rowOff>
    </xdr:from>
    <xdr:to>
      <xdr:col>2</xdr:col>
      <xdr:colOff>3131949</xdr:colOff>
      <xdr:row>139</xdr:row>
      <xdr:rowOff>129152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D943F-DD56-400F-BD70-1B5253973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1</xdr:row>
      <xdr:rowOff>2877</xdr:rowOff>
    </xdr:from>
    <xdr:to>
      <xdr:col>16</xdr:col>
      <xdr:colOff>204302</xdr:colOff>
      <xdr:row>12</xdr:row>
      <xdr:rowOff>434341</xdr:rowOff>
    </xdr:to>
    <xdr:pic>
      <xdr:nvPicPr>
        <xdr:cNvPr id="3" name="Picture 3" descr="rId1">
          <a:extLst>
            <a:ext uri="{FF2B5EF4-FFF2-40B4-BE49-F238E27FC236}">
              <a16:creationId xmlns:a16="http://schemas.microsoft.com/office/drawing/2014/main" id="{4C2B2119-C650-43E4-A187-1F820C248E4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4940" y="162897"/>
          <a:ext cx="5835482" cy="30298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CCE6E2D4-F932-42B8-BD36-9597C253DAC5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F8B5E7E4-7D78-4872-9076-65F11482941D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CA2D4816-E862-4D11-9624-C8DCCE5E485D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1437230-7751-40D9-927D-ADE4580D6007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45AD541C-0708-49DD-BF71-D997704B1451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4FAB180A-EFDC-44F9-A3FE-E36424D4AD01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C7909A2D-A179-4C4C-AAB4-E5814D4EA7A0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CF3CD1CF-5614-4BE8-A7B8-EEF43FE664FB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A1EC3DF1-40ED-49F3-8C7B-3051F400C931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13" name="Shape 3">
          <a:extLst>
            <a:ext uri="{FF2B5EF4-FFF2-40B4-BE49-F238E27FC236}">
              <a16:creationId xmlns:a16="http://schemas.microsoft.com/office/drawing/2014/main" id="{A5A900F3-E8D4-44B0-8835-C4F0C9FA0B46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14" name="Shape 3">
          <a:extLst>
            <a:ext uri="{FF2B5EF4-FFF2-40B4-BE49-F238E27FC236}">
              <a16:creationId xmlns:a16="http://schemas.microsoft.com/office/drawing/2014/main" id="{4CEA443E-3A26-40DC-93DF-7685768EE4C1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15" name="Shape 3">
          <a:extLst>
            <a:ext uri="{FF2B5EF4-FFF2-40B4-BE49-F238E27FC236}">
              <a16:creationId xmlns:a16="http://schemas.microsoft.com/office/drawing/2014/main" id="{8D5D792B-C829-432A-B1E5-986AD0EBE3E5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16" name="Shape 3">
          <a:extLst>
            <a:ext uri="{FF2B5EF4-FFF2-40B4-BE49-F238E27FC236}">
              <a16:creationId xmlns:a16="http://schemas.microsoft.com/office/drawing/2014/main" id="{3FC1EBE0-255E-4080-B27D-CEA0DAEF30A1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17" name="Shape 3">
          <a:extLst>
            <a:ext uri="{FF2B5EF4-FFF2-40B4-BE49-F238E27FC236}">
              <a16:creationId xmlns:a16="http://schemas.microsoft.com/office/drawing/2014/main" id="{3DBCC003-A54C-4F66-BB1B-7F9715F02CE8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18" name="Shape 3">
          <a:extLst>
            <a:ext uri="{FF2B5EF4-FFF2-40B4-BE49-F238E27FC236}">
              <a16:creationId xmlns:a16="http://schemas.microsoft.com/office/drawing/2014/main" id="{2C1B5589-184F-493D-9C73-6B34BDDC50D5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19" name="Shape 3">
          <a:extLst>
            <a:ext uri="{FF2B5EF4-FFF2-40B4-BE49-F238E27FC236}">
              <a16:creationId xmlns:a16="http://schemas.microsoft.com/office/drawing/2014/main" id="{C37B4DB8-BBF9-4439-B31F-C996A80C4BA5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20" name="Shape 3">
          <a:extLst>
            <a:ext uri="{FF2B5EF4-FFF2-40B4-BE49-F238E27FC236}">
              <a16:creationId xmlns:a16="http://schemas.microsoft.com/office/drawing/2014/main" id="{4B73B52E-638A-43A7-9FB7-DB7AED77CE4E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21" name="Shape 3">
          <a:extLst>
            <a:ext uri="{FF2B5EF4-FFF2-40B4-BE49-F238E27FC236}">
              <a16:creationId xmlns:a16="http://schemas.microsoft.com/office/drawing/2014/main" id="{EF1370D4-3601-4671-B222-ED655884190C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942975</xdr:colOff>
      <xdr:row>25</xdr:row>
      <xdr:rowOff>266700</xdr:rowOff>
    </xdr:from>
    <xdr:ext cx="76200" cy="333375"/>
    <xdr:sp macro="" textlink="">
      <xdr:nvSpPr>
        <xdr:cNvPr id="22" name="Shape 4">
          <a:extLst>
            <a:ext uri="{FF2B5EF4-FFF2-40B4-BE49-F238E27FC236}">
              <a16:creationId xmlns:a16="http://schemas.microsoft.com/office/drawing/2014/main" id="{4D3E0DC0-DC3F-454A-9117-DA70B23B7491}"/>
            </a:ext>
          </a:extLst>
        </xdr:cNvPr>
        <xdr:cNvSpPr txBox="1"/>
      </xdr:nvSpPr>
      <xdr:spPr>
        <a:xfrm>
          <a:off x="4021455" y="11894820"/>
          <a:ext cx="76200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200025</xdr:colOff>
      <xdr:row>15</xdr:row>
      <xdr:rowOff>0</xdr:rowOff>
    </xdr:from>
    <xdr:ext cx="76200" cy="200025"/>
    <xdr:sp macro="" textlink="">
      <xdr:nvSpPr>
        <xdr:cNvPr id="23" name="Shape 3">
          <a:extLst>
            <a:ext uri="{FF2B5EF4-FFF2-40B4-BE49-F238E27FC236}">
              <a16:creationId xmlns:a16="http://schemas.microsoft.com/office/drawing/2014/main" id="{18951684-D49B-4040-BAE6-5CB60A6A92B5}"/>
            </a:ext>
          </a:extLst>
        </xdr:cNvPr>
        <xdr:cNvSpPr txBox="1"/>
      </xdr:nvSpPr>
      <xdr:spPr>
        <a:xfrm>
          <a:off x="327850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24" name="Shape 5">
          <a:extLst>
            <a:ext uri="{FF2B5EF4-FFF2-40B4-BE49-F238E27FC236}">
              <a16:creationId xmlns:a16="http://schemas.microsoft.com/office/drawing/2014/main" id="{53BEB5AD-8DA7-4DDC-A694-69E99A9AFC5D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25" name="Shape 5">
          <a:extLst>
            <a:ext uri="{FF2B5EF4-FFF2-40B4-BE49-F238E27FC236}">
              <a16:creationId xmlns:a16="http://schemas.microsoft.com/office/drawing/2014/main" id="{9E92501E-B589-4278-82F3-F70F8E5FAFCC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26" name="Shape 5">
          <a:extLst>
            <a:ext uri="{FF2B5EF4-FFF2-40B4-BE49-F238E27FC236}">
              <a16:creationId xmlns:a16="http://schemas.microsoft.com/office/drawing/2014/main" id="{706331A2-B852-4970-A17D-D4A0B40F3787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27" name="Shape 5">
          <a:extLst>
            <a:ext uri="{FF2B5EF4-FFF2-40B4-BE49-F238E27FC236}">
              <a16:creationId xmlns:a16="http://schemas.microsoft.com/office/drawing/2014/main" id="{B73A4059-4680-4AFC-8714-0AEFA6E264DB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28" name="Shape 5">
          <a:extLst>
            <a:ext uri="{FF2B5EF4-FFF2-40B4-BE49-F238E27FC236}">
              <a16:creationId xmlns:a16="http://schemas.microsoft.com/office/drawing/2014/main" id="{77C3483A-FC29-4978-8E93-1C4E818DA0CF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29" name="Shape 5">
          <a:extLst>
            <a:ext uri="{FF2B5EF4-FFF2-40B4-BE49-F238E27FC236}">
              <a16:creationId xmlns:a16="http://schemas.microsoft.com/office/drawing/2014/main" id="{5E09684C-925A-4056-B44A-738CE0B13DB8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30" name="Shape 5">
          <a:extLst>
            <a:ext uri="{FF2B5EF4-FFF2-40B4-BE49-F238E27FC236}">
              <a16:creationId xmlns:a16="http://schemas.microsoft.com/office/drawing/2014/main" id="{A684A590-F7AF-4A0C-990C-A996763BE97E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31" name="Shape 5">
          <a:extLst>
            <a:ext uri="{FF2B5EF4-FFF2-40B4-BE49-F238E27FC236}">
              <a16:creationId xmlns:a16="http://schemas.microsoft.com/office/drawing/2014/main" id="{87583A66-F700-486E-9B32-EBB5B80077D3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32" name="Shape 5">
          <a:extLst>
            <a:ext uri="{FF2B5EF4-FFF2-40B4-BE49-F238E27FC236}">
              <a16:creationId xmlns:a16="http://schemas.microsoft.com/office/drawing/2014/main" id="{175B02FF-48E9-487B-98B1-7A0990097E07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33" name="Shape 5">
          <a:extLst>
            <a:ext uri="{FF2B5EF4-FFF2-40B4-BE49-F238E27FC236}">
              <a16:creationId xmlns:a16="http://schemas.microsoft.com/office/drawing/2014/main" id="{04DF3CA9-C5E7-4EDA-8B7E-FD77134068BB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34" name="Shape 5">
          <a:extLst>
            <a:ext uri="{FF2B5EF4-FFF2-40B4-BE49-F238E27FC236}">
              <a16:creationId xmlns:a16="http://schemas.microsoft.com/office/drawing/2014/main" id="{5CCD9F34-B4BA-4763-9445-51BC41BFF8BE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35" name="Shape 5">
          <a:extLst>
            <a:ext uri="{FF2B5EF4-FFF2-40B4-BE49-F238E27FC236}">
              <a16:creationId xmlns:a16="http://schemas.microsoft.com/office/drawing/2014/main" id="{2103D8EC-C7AA-4D03-B69E-A97A500D6A56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36" name="Shape 5">
          <a:extLst>
            <a:ext uri="{FF2B5EF4-FFF2-40B4-BE49-F238E27FC236}">
              <a16:creationId xmlns:a16="http://schemas.microsoft.com/office/drawing/2014/main" id="{BD0E2A49-8AEB-481A-B9A4-849FD41CBD6D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37" name="Shape 5">
          <a:extLst>
            <a:ext uri="{FF2B5EF4-FFF2-40B4-BE49-F238E27FC236}">
              <a16:creationId xmlns:a16="http://schemas.microsoft.com/office/drawing/2014/main" id="{C99E73FC-A85C-4657-BCAA-3D794A6217B3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38" name="Shape 5">
          <a:extLst>
            <a:ext uri="{FF2B5EF4-FFF2-40B4-BE49-F238E27FC236}">
              <a16:creationId xmlns:a16="http://schemas.microsoft.com/office/drawing/2014/main" id="{883377F8-5D49-412B-A3F8-8BA3E9DBE553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39" name="Shape 5">
          <a:extLst>
            <a:ext uri="{FF2B5EF4-FFF2-40B4-BE49-F238E27FC236}">
              <a16:creationId xmlns:a16="http://schemas.microsoft.com/office/drawing/2014/main" id="{0A8CF1BE-449B-41E3-B46E-DAD9382278D2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40" name="Shape 5">
          <a:extLst>
            <a:ext uri="{FF2B5EF4-FFF2-40B4-BE49-F238E27FC236}">
              <a16:creationId xmlns:a16="http://schemas.microsoft.com/office/drawing/2014/main" id="{36FDCCE8-96F5-4ACA-B703-FAD24593B0EA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41" name="Shape 5">
          <a:extLst>
            <a:ext uri="{FF2B5EF4-FFF2-40B4-BE49-F238E27FC236}">
              <a16:creationId xmlns:a16="http://schemas.microsoft.com/office/drawing/2014/main" id="{69572ACF-BE6D-4E3A-8EB4-0078C329F81C}"/>
            </a:ext>
          </a:extLst>
        </xdr:cNvPr>
        <xdr:cNvSpPr txBox="1"/>
      </xdr:nvSpPr>
      <xdr:spPr>
        <a:xfrm>
          <a:off x="100774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942975</xdr:colOff>
      <xdr:row>26</xdr:row>
      <xdr:rowOff>266700</xdr:rowOff>
    </xdr:from>
    <xdr:ext cx="76200" cy="323850"/>
    <xdr:sp macro="" textlink="">
      <xdr:nvSpPr>
        <xdr:cNvPr id="42" name="Shape 6">
          <a:extLst>
            <a:ext uri="{FF2B5EF4-FFF2-40B4-BE49-F238E27FC236}">
              <a16:creationId xmlns:a16="http://schemas.microsoft.com/office/drawing/2014/main" id="{21535504-B20F-432C-9457-586B8623D298}"/>
            </a:ext>
          </a:extLst>
        </xdr:cNvPr>
        <xdr:cNvSpPr txBox="1"/>
      </xdr:nvSpPr>
      <xdr:spPr>
        <a:xfrm>
          <a:off x="4021455" y="12336780"/>
          <a:ext cx="7620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200025</xdr:colOff>
      <xdr:row>15</xdr:row>
      <xdr:rowOff>0</xdr:rowOff>
    </xdr:from>
    <xdr:ext cx="76200" cy="200025"/>
    <xdr:sp macro="" textlink="">
      <xdr:nvSpPr>
        <xdr:cNvPr id="43" name="Shape 5">
          <a:extLst>
            <a:ext uri="{FF2B5EF4-FFF2-40B4-BE49-F238E27FC236}">
              <a16:creationId xmlns:a16="http://schemas.microsoft.com/office/drawing/2014/main" id="{627D1CFA-230E-47C0-A726-3616DC1B9793}"/>
            </a:ext>
          </a:extLst>
        </xdr:cNvPr>
        <xdr:cNvSpPr txBox="1"/>
      </xdr:nvSpPr>
      <xdr:spPr>
        <a:xfrm>
          <a:off x="3278505" y="720852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16</xdr:row>
      <xdr:rowOff>40005</xdr:rowOff>
    </xdr:to>
    <xdr:sp macro="" textlink="">
      <xdr:nvSpPr>
        <xdr:cNvPr id="44" name="Text Box 1">
          <a:extLst>
            <a:ext uri="{FF2B5EF4-FFF2-40B4-BE49-F238E27FC236}">
              <a16:creationId xmlns:a16="http://schemas.microsoft.com/office/drawing/2014/main" id="{2C1AE98A-30B2-4A31-B4AA-6408D46BC3A1}"/>
            </a:ext>
          </a:extLst>
        </xdr:cNvPr>
        <xdr:cNvSpPr txBox="1">
          <a:spLocks noChangeArrowheads="1"/>
        </xdr:cNvSpPr>
      </xdr:nvSpPr>
      <xdr:spPr bwMode="auto">
        <a:xfrm>
          <a:off x="1017270" y="720852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16</xdr:row>
      <xdr:rowOff>40005</xdr:rowOff>
    </xdr:to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9FD82ED3-A3BC-4209-813A-7420DC00E80C}"/>
            </a:ext>
          </a:extLst>
        </xdr:cNvPr>
        <xdr:cNvSpPr txBox="1">
          <a:spLocks noChangeArrowheads="1"/>
        </xdr:cNvSpPr>
      </xdr:nvSpPr>
      <xdr:spPr bwMode="auto">
        <a:xfrm>
          <a:off x="1017270" y="720852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16</xdr:row>
      <xdr:rowOff>40005</xdr:rowOff>
    </xdr:to>
    <xdr:sp macro="" textlink="">
      <xdr:nvSpPr>
        <xdr:cNvPr id="46" name="Text Box 3">
          <a:extLst>
            <a:ext uri="{FF2B5EF4-FFF2-40B4-BE49-F238E27FC236}">
              <a16:creationId xmlns:a16="http://schemas.microsoft.com/office/drawing/2014/main" id="{F48A5165-BF1B-407B-A459-85B867312FCD}"/>
            </a:ext>
          </a:extLst>
        </xdr:cNvPr>
        <xdr:cNvSpPr txBox="1">
          <a:spLocks noChangeArrowheads="1"/>
        </xdr:cNvSpPr>
      </xdr:nvSpPr>
      <xdr:spPr bwMode="auto">
        <a:xfrm>
          <a:off x="1017270" y="720852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16</xdr:row>
      <xdr:rowOff>40005</xdr:rowOff>
    </xdr:to>
    <xdr:sp macro="" textlink="">
      <xdr:nvSpPr>
        <xdr:cNvPr id="47" name="Text Box 4">
          <a:extLst>
            <a:ext uri="{FF2B5EF4-FFF2-40B4-BE49-F238E27FC236}">
              <a16:creationId xmlns:a16="http://schemas.microsoft.com/office/drawing/2014/main" id="{EB631706-7F81-4E46-873A-E29F774B3010}"/>
            </a:ext>
          </a:extLst>
        </xdr:cNvPr>
        <xdr:cNvSpPr txBox="1">
          <a:spLocks noChangeArrowheads="1"/>
        </xdr:cNvSpPr>
      </xdr:nvSpPr>
      <xdr:spPr bwMode="auto">
        <a:xfrm>
          <a:off x="1017270" y="720852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16</xdr:row>
      <xdr:rowOff>40005</xdr:rowOff>
    </xdr:to>
    <xdr:sp macro="" textlink="">
      <xdr:nvSpPr>
        <xdr:cNvPr id="48" name="Text Box 5">
          <a:extLst>
            <a:ext uri="{FF2B5EF4-FFF2-40B4-BE49-F238E27FC236}">
              <a16:creationId xmlns:a16="http://schemas.microsoft.com/office/drawing/2014/main" id="{92B06712-0D59-40B2-A39D-0EA909DFFD59}"/>
            </a:ext>
          </a:extLst>
        </xdr:cNvPr>
        <xdr:cNvSpPr txBox="1">
          <a:spLocks noChangeArrowheads="1"/>
        </xdr:cNvSpPr>
      </xdr:nvSpPr>
      <xdr:spPr bwMode="auto">
        <a:xfrm>
          <a:off x="1017270" y="720852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16</xdr:row>
      <xdr:rowOff>40005</xdr:rowOff>
    </xdr:to>
    <xdr:sp macro="" textlink="">
      <xdr:nvSpPr>
        <xdr:cNvPr id="49" name="Text Box 6">
          <a:extLst>
            <a:ext uri="{FF2B5EF4-FFF2-40B4-BE49-F238E27FC236}">
              <a16:creationId xmlns:a16="http://schemas.microsoft.com/office/drawing/2014/main" id="{CA60BC0B-87FB-4686-9C03-A991FBA96FFB}"/>
            </a:ext>
          </a:extLst>
        </xdr:cNvPr>
        <xdr:cNvSpPr txBox="1">
          <a:spLocks noChangeArrowheads="1"/>
        </xdr:cNvSpPr>
      </xdr:nvSpPr>
      <xdr:spPr bwMode="auto">
        <a:xfrm>
          <a:off x="1017270" y="720852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16</xdr:row>
      <xdr:rowOff>40005</xdr:rowOff>
    </xdr:to>
    <xdr:sp macro="" textlink="">
      <xdr:nvSpPr>
        <xdr:cNvPr id="50" name="Text Box 7">
          <a:extLst>
            <a:ext uri="{FF2B5EF4-FFF2-40B4-BE49-F238E27FC236}">
              <a16:creationId xmlns:a16="http://schemas.microsoft.com/office/drawing/2014/main" id="{13D93137-AFCA-4956-A8A1-76DFBF315D34}"/>
            </a:ext>
          </a:extLst>
        </xdr:cNvPr>
        <xdr:cNvSpPr txBox="1">
          <a:spLocks noChangeArrowheads="1"/>
        </xdr:cNvSpPr>
      </xdr:nvSpPr>
      <xdr:spPr bwMode="auto">
        <a:xfrm>
          <a:off x="1017270" y="720852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16</xdr:row>
      <xdr:rowOff>40005</xdr:rowOff>
    </xdr:to>
    <xdr:sp macro="" textlink="">
      <xdr:nvSpPr>
        <xdr:cNvPr id="51" name="Text Box 8">
          <a:extLst>
            <a:ext uri="{FF2B5EF4-FFF2-40B4-BE49-F238E27FC236}">
              <a16:creationId xmlns:a16="http://schemas.microsoft.com/office/drawing/2014/main" id="{A6C1F875-3663-47CB-B595-5CAEA26B1626}"/>
            </a:ext>
          </a:extLst>
        </xdr:cNvPr>
        <xdr:cNvSpPr txBox="1">
          <a:spLocks noChangeArrowheads="1"/>
        </xdr:cNvSpPr>
      </xdr:nvSpPr>
      <xdr:spPr bwMode="auto">
        <a:xfrm>
          <a:off x="1017270" y="720852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16</xdr:row>
      <xdr:rowOff>40005</xdr:rowOff>
    </xdr:to>
    <xdr:sp macro="" textlink="">
      <xdr:nvSpPr>
        <xdr:cNvPr id="52" name="Text Box 9">
          <a:extLst>
            <a:ext uri="{FF2B5EF4-FFF2-40B4-BE49-F238E27FC236}">
              <a16:creationId xmlns:a16="http://schemas.microsoft.com/office/drawing/2014/main" id="{552E61D4-48B3-414C-A40C-4C6382AEC13B}"/>
            </a:ext>
          </a:extLst>
        </xdr:cNvPr>
        <xdr:cNvSpPr txBox="1">
          <a:spLocks noChangeArrowheads="1"/>
        </xdr:cNvSpPr>
      </xdr:nvSpPr>
      <xdr:spPr bwMode="auto">
        <a:xfrm>
          <a:off x="1017270" y="720852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16</xdr:row>
      <xdr:rowOff>40005</xdr:rowOff>
    </xdr:to>
    <xdr:sp macro="" textlink="">
      <xdr:nvSpPr>
        <xdr:cNvPr id="53" name="Text Box 10">
          <a:extLst>
            <a:ext uri="{FF2B5EF4-FFF2-40B4-BE49-F238E27FC236}">
              <a16:creationId xmlns:a16="http://schemas.microsoft.com/office/drawing/2014/main" id="{8D681C95-F479-4DE9-A43A-697D30B2911A}"/>
            </a:ext>
          </a:extLst>
        </xdr:cNvPr>
        <xdr:cNvSpPr txBox="1">
          <a:spLocks noChangeArrowheads="1"/>
        </xdr:cNvSpPr>
      </xdr:nvSpPr>
      <xdr:spPr bwMode="auto">
        <a:xfrm>
          <a:off x="1017270" y="720852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16</xdr:row>
      <xdr:rowOff>40005</xdr:rowOff>
    </xdr:to>
    <xdr:sp macro="" textlink="">
      <xdr:nvSpPr>
        <xdr:cNvPr id="54" name="Text Box 11">
          <a:extLst>
            <a:ext uri="{FF2B5EF4-FFF2-40B4-BE49-F238E27FC236}">
              <a16:creationId xmlns:a16="http://schemas.microsoft.com/office/drawing/2014/main" id="{BCD6DE00-CEC8-44AE-8B73-CA0481DAE9A1}"/>
            </a:ext>
          </a:extLst>
        </xdr:cNvPr>
        <xdr:cNvSpPr txBox="1">
          <a:spLocks noChangeArrowheads="1"/>
        </xdr:cNvSpPr>
      </xdr:nvSpPr>
      <xdr:spPr bwMode="auto">
        <a:xfrm>
          <a:off x="1017270" y="720852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16</xdr:row>
      <xdr:rowOff>40005</xdr:rowOff>
    </xdr:to>
    <xdr:sp macro="" textlink="">
      <xdr:nvSpPr>
        <xdr:cNvPr id="55" name="Text Box 12">
          <a:extLst>
            <a:ext uri="{FF2B5EF4-FFF2-40B4-BE49-F238E27FC236}">
              <a16:creationId xmlns:a16="http://schemas.microsoft.com/office/drawing/2014/main" id="{3DD6966D-0921-4F1F-AA2E-1C1CBBBDD811}"/>
            </a:ext>
          </a:extLst>
        </xdr:cNvPr>
        <xdr:cNvSpPr txBox="1">
          <a:spLocks noChangeArrowheads="1"/>
        </xdr:cNvSpPr>
      </xdr:nvSpPr>
      <xdr:spPr bwMode="auto">
        <a:xfrm>
          <a:off x="1017270" y="720852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16</xdr:row>
      <xdr:rowOff>40005</xdr:rowOff>
    </xdr:to>
    <xdr:sp macro="" textlink="">
      <xdr:nvSpPr>
        <xdr:cNvPr id="56" name="Text Box 13">
          <a:extLst>
            <a:ext uri="{FF2B5EF4-FFF2-40B4-BE49-F238E27FC236}">
              <a16:creationId xmlns:a16="http://schemas.microsoft.com/office/drawing/2014/main" id="{59ACF92D-A3B0-40E0-A275-AC57CC61CD51}"/>
            </a:ext>
          </a:extLst>
        </xdr:cNvPr>
        <xdr:cNvSpPr txBox="1">
          <a:spLocks noChangeArrowheads="1"/>
        </xdr:cNvSpPr>
      </xdr:nvSpPr>
      <xdr:spPr bwMode="auto">
        <a:xfrm>
          <a:off x="1017270" y="720852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16</xdr:row>
      <xdr:rowOff>40005</xdr:rowOff>
    </xdr:to>
    <xdr:sp macro="" textlink="">
      <xdr:nvSpPr>
        <xdr:cNvPr id="57" name="Text Box 14">
          <a:extLst>
            <a:ext uri="{FF2B5EF4-FFF2-40B4-BE49-F238E27FC236}">
              <a16:creationId xmlns:a16="http://schemas.microsoft.com/office/drawing/2014/main" id="{11EAC8AF-BE54-4BE3-8ED2-7E265DC8933E}"/>
            </a:ext>
          </a:extLst>
        </xdr:cNvPr>
        <xdr:cNvSpPr txBox="1">
          <a:spLocks noChangeArrowheads="1"/>
        </xdr:cNvSpPr>
      </xdr:nvSpPr>
      <xdr:spPr bwMode="auto">
        <a:xfrm>
          <a:off x="1017270" y="720852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16</xdr:row>
      <xdr:rowOff>40005</xdr:rowOff>
    </xdr:to>
    <xdr:sp macro="" textlink="">
      <xdr:nvSpPr>
        <xdr:cNvPr id="58" name="Text Box 15">
          <a:extLst>
            <a:ext uri="{FF2B5EF4-FFF2-40B4-BE49-F238E27FC236}">
              <a16:creationId xmlns:a16="http://schemas.microsoft.com/office/drawing/2014/main" id="{655D51CB-9B15-4A6F-B328-C34F93E1D5AA}"/>
            </a:ext>
          </a:extLst>
        </xdr:cNvPr>
        <xdr:cNvSpPr txBox="1">
          <a:spLocks noChangeArrowheads="1"/>
        </xdr:cNvSpPr>
      </xdr:nvSpPr>
      <xdr:spPr bwMode="auto">
        <a:xfrm>
          <a:off x="1017270" y="720852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16</xdr:row>
      <xdr:rowOff>40005</xdr:rowOff>
    </xdr:to>
    <xdr:sp macro="" textlink="">
      <xdr:nvSpPr>
        <xdr:cNvPr id="59" name="Text Box 16">
          <a:extLst>
            <a:ext uri="{FF2B5EF4-FFF2-40B4-BE49-F238E27FC236}">
              <a16:creationId xmlns:a16="http://schemas.microsoft.com/office/drawing/2014/main" id="{72E3C449-44A8-4880-AEBF-530FCE96C309}"/>
            </a:ext>
          </a:extLst>
        </xdr:cNvPr>
        <xdr:cNvSpPr txBox="1">
          <a:spLocks noChangeArrowheads="1"/>
        </xdr:cNvSpPr>
      </xdr:nvSpPr>
      <xdr:spPr bwMode="auto">
        <a:xfrm>
          <a:off x="1017270" y="720852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16</xdr:row>
      <xdr:rowOff>40005</xdr:rowOff>
    </xdr:to>
    <xdr:sp macro="" textlink="">
      <xdr:nvSpPr>
        <xdr:cNvPr id="60" name="Text Box 17">
          <a:extLst>
            <a:ext uri="{FF2B5EF4-FFF2-40B4-BE49-F238E27FC236}">
              <a16:creationId xmlns:a16="http://schemas.microsoft.com/office/drawing/2014/main" id="{7F97ADC3-7854-4957-8E43-7F6D07FF019E}"/>
            </a:ext>
          </a:extLst>
        </xdr:cNvPr>
        <xdr:cNvSpPr txBox="1">
          <a:spLocks noChangeArrowheads="1"/>
        </xdr:cNvSpPr>
      </xdr:nvSpPr>
      <xdr:spPr bwMode="auto">
        <a:xfrm>
          <a:off x="1017270" y="720852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762000</xdr:colOff>
      <xdr:row>15</xdr:row>
      <xdr:rowOff>95250</xdr:rowOff>
    </xdr:from>
    <xdr:to>
      <xdr:col>1</xdr:col>
      <xdr:colOff>838200</xdr:colOff>
      <xdr:row>16</xdr:row>
      <xdr:rowOff>135255</xdr:rowOff>
    </xdr:to>
    <xdr:sp macro="" textlink="">
      <xdr:nvSpPr>
        <xdr:cNvPr id="61" name="Text Box 18">
          <a:extLst>
            <a:ext uri="{FF2B5EF4-FFF2-40B4-BE49-F238E27FC236}">
              <a16:creationId xmlns:a16="http://schemas.microsoft.com/office/drawing/2014/main" id="{1464303B-A085-4F5E-95B7-44A7ADAA5A85}"/>
            </a:ext>
          </a:extLst>
        </xdr:cNvPr>
        <xdr:cNvSpPr txBox="1">
          <a:spLocks noChangeArrowheads="1"/>
        </xdr:cNvSpPr>
      </xdr:nvSpPr>
      <xdr:spPr bwMode="auto">
        <a:xfrm>
          <a:off x="1341120" y="730377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955735</xdr:colOff>
      <xdr:row>24</xdr:row>
      <xdr:rowOff>280357</xdr:rowOff>
    </xdr:from>
    <xdr:to>
      <xdr:col>3</xdr:col>
      <xdr:colOff>79434</xdr:colOff>
      <xdr:row>26</xdr:row>
      <xdr:rowOff>49063</xdr:rowOff>
    </xdr:to>
    <xdr:sp macro="" textlink="">
      <xdr:nvSpPr>
        <xdr:cNvPr id="62" name="Text Box 19">
          <a:extLst>
            <a:ext uri="{FF2B5EF4-FFF2-40B4-BE49-F238E27FC236}">
              <a16:creationId xmlns:a16="http://schemas.microsoft.com/office/drawing/2014/main" id="{1C1D8198-AF05-4770-B138-37AD566964A6}"/>
            </a:ext>
          </a:extLst>
        </xdr:cNvPr>
        <xdr:cNvSpPr txBox="1">
          <a:spLocks noChangeArrowheads="1"/>
        </xdr:cNvSpPr>
      </xdr:nvSpPr>
      <xdr:spPr bwMode="auto">
        <a:xfrm>
          <a:off x="4034215" y="11466517"/>
          <a:ext cx="76200" cy="2106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213014</xdr:colOff>
      <xdr:row>15</xdr:row>
      <xdr:rowOff>0</xdr:rowOff>
    </xdr:from>
    <xdr:to>
      <xdr:col>2</xdr:col>
      <xdr:colOff>289214</xdr:colOff>
      <xdr:row>16</xdr:row>
      <xdr:rowOff>40005</xdr:rowOff>
    </xdr:to>
    <xdr:sp macro="" textlink="">
      <xdr:nvSpPr>
        <xdr:cNvPr id="63" name="Text Box 21">
          <a:extLst>
            <a:ext uri="{FF2B5EF4-FFF2-40B4-BE49-F238E27FC236}">
              <a16:creationId xmlns:a16="http://schemas.microsoft.com/office/drawing/2014/main" id="{38A9D62C-460E-4A8C-AFEB-3816FAFF1868}"/>
            </a:ext>
          </a:extLst>
        </xdr:cNvPr>
        <xdr:cNvSpPr txBox="1">
          <a:spLocks noChangeArrowheads="1"/>
        </xdr:cNvSpPr>
      </xdr:nvSpPr>
      <xdr:spPr bwMode="auto">
        <a:xfrm>
          <a:off x="3291494" y="720852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306737</xdr:colOff>
      <xdr:row>124</xdr:row>
      <xdr:rowOff>177585</xdr:rowOff>
    </xdr:from>
    <xdr:to>
      <xdr:col>2</xdr:col>
      <xdr:colOff>3131949</xdr:colOff>
      <xdr:row>134</xdr:row>
      <xdr:rowOff>129152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9F768-6784-4E6B-BB31-933EFF941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685801</xdr:colOff>
      <xdr:row>0</xdr:row>
      <xdr:rowOff>269576</xdr:rowOff>
    </xdr:from>
    <xdr:to>
      <xdr:col>15</xdr:col>
      <xdr:colOff>360998</xdr:colOff>
      <xdr:row>5</xdr:row>
      <xdr:rowOff>381000</xdr:rowOff>
    </xdr:to>
    <xdr:pic>
      <xdr:nvPicPr>
        <xdr:cNvPr id="3" name="Picture 3" descr="rId1">
          <a:extLst>
            <a:ext uri="{FF2B5EF4-FFF2-40B4-BE49-F238E27FC236}">
              <a16:creationId xmlns:a16="http://schemas.microsoft.com/office/drawing/2014/main" id="{1627AB4A-1525-4BB5-9088-FABE63D2E97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1" y="269576"/>
          <a:ext cx="6838950" cy="2254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695325</xdr:colOff>
      <xdr:row>0</xdr:row>
      <xdr:rowOff>266700</xdr:rowOff>
    </xdr:from>
    <xdr:ext cx="6229350" cy="1743075"/>
    <xdr:pic>
      <xdr:nvPicPr>
        <xdr:cNvPr id="2" name="image1.png" descr="rId1">
          <a:extLst>
            <a:ext uri="{FF2B5EF4-FFF2-40B4-BE49-F238E27FC236}">
              <a16:creationId xmlns:a16="http://schemas.microsoft.com/office/drawing/2014/main" id="{52F47330-01C4-45D3-9840-91AA8CE208A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5465" y="266700"/>
          <a:ext cx="6229350" cy="17430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306737</xdr:colOff>
      <xdr:row>125</xdr:row>
      <xdr:rowOff>177585</xdr:rowOff>
    </xdr:from>
    <xdr:to>
      <xdr:col>2</xdr:col>
      <xdr:colOff>3131949</xdr:colOff>
      <xdr:row>135</xdr:row>
      <xdr:rowOff>129152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475E6-8A99-40D0-B4D1-39D65D1E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306737</xdr:colOff>
      <xdr:row>122</xdr:row>
      <xdr:rowOff>177585</xdr:rowOff>
    </xdr:from>
    <xdr:to>
      <xdr:col>2</xdr:col>
      <xdr:colOff>3131949</xdr:colOff>
      <xdr:row>132</xdr:row>
      <xdr:rowOff>129152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7EDE6-DEB6-4CA6-A515-45BD97C52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459783</xdr:colOff>
      <xdr:row>0</xdr:row>
      <xdr:rowOff>61832</xdr:rowOff>
    </xdr:from>
    <xdr:to>
      <xdr:col>12</xdr:col>
      <xdr:colOff>278582</xdr:colOff>
      <xdr:row>13</xdr:row>
      <xdr:rowOff>12528</xdr:rowOff>
    </xdr:to>
    <xdr:pic>
      <xdr:nvPicPr>
        <xdr:cNvPr id="3" name="Picture 3" descr="rId1">
          <a:extLst>
            <a:ext uri="{FF2B5EF4-FFF2-40B4-BE49-F238E27FC236}">
              <a16:creationId xmlns:a16="http://schemas.microsoft.com/office/drawing/2014/main" id="{A3F083D4-452F-444E-ADF5-81549AE7836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7443" y="61832"/>
          <a:ext cx="4085999" cy="2030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695325</xdr:colOff>
      <xdr:row>0</xdr:row>
      <xdr:rowOff>266700</xdr:rowOff>
    </xdr:from>
    <xdr:ext cx="6229350" cy="1743075"/>
    <xdr:pic>
      <xdr:nvPicPr>
        <xdr:cNvPr id="3" name="image1.png" descr="rId1">
          <a:extLst>
            <a:ext uri="{FF2B5EF4-FFF2-40B4-BE49-F238E27FC236}">
              <a16:creationId xmlns:a16="http://schemas.microsoft.com/office/drawing/2014/main" id="{6A8A4796-7B90-4B9D-A874-A6F05729B9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5465" y="266700"/>
          <a:ext cx="6229350" cy="17430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ams\2023_2ND_YR_SUPPS_SPECIALS\REF\March_2023_YR_2.2_CM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xams%20Cordination/FRANCIS/2022_MARCH/2.2/Results/EMT%202203_CNT%20(1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xams%20Cordination/FRANCIS/2022_MARCH/2.2/Results/EMT%202204%20-%20Thermodynamics%202022%20April%20-%20ScoreShee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Exams%20Cordination/FRANCIS/2022_MARCH/2.2/Results/EMT%202205_Fluid%20Mechanics_Mechatronics_Final_May202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Exams%20Cordination/FRANCIS/2022_MARCH/2.2/Results/SMA%202232%20Mechatronics%20%20ODE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xams%20Cordination/FRANCIS/2022_MARCH/2.2/Results/Bsc.%20Mechatronic%202.2%20Grade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xams%20Cordination/FRANCIS/APRIL%202021_SCORSHEETS_RESULTS/SUPPS/2.2_2020/SUPP_CF&amp;ER/APRIL%202021_SUPPSPECIAL__Consolidated_ER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Inno2023_EMT1101_ENG%20DRAWING%20II_EXAMS_Scoresheet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Workshop_MET_2.1_with_Lab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ams\2023_1ST_YR_MAIN_EXAMS\RESULT\EMT%20120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MA2119%20-CALCULUS%20III-BSC%20Met_2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ams%20Cordination/FRANCIS/2021_DEC/2.1/RESULTS/EMT%202101%20WORKSHOP%20RPOCESSES%20AND%20PRACTICE%20II%20DEC%202021%20SCO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ams%20Cordination/FRANCIS/2021_DEC/2.1/RESULTS/EMT%202102_2.1%20CA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ams%20Cordination/FRANCIS/2021_DEC/2.1/RESULTS/EMT%202103_Planar%20Mechnaics%20Scoresheet%20_2.1%20Mechatronic_fin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xams%20Cordination/FRANCIS/2021_DEC/2.1/RESULTS/BSC%20Mechatronics%20Calculus%20III,%202.1-%20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xams%20Cordination/FRANCIS/2021_DEC/2.1/RESULTS/EEE%203101_Analogue%20Electronics_Mechatronic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xams%20Cordination/FRANCIS/2022_MARCH/2.2/RESULTS_Sem%201/MECHATRONICS%20IGS%202101%20%20FINAL%20(1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xams%20Cordination/FRANCIS/2022_MARCH/2.2/Results/EMT%202201_Engineering%20Mechanic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xams%20Cordination/FRANCIS/2022_MARCH/2.2/Results/EMT%202202%20-%20Engineering%20Materials%202022%20April%20Scor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 yr 2.2"/>
      <sheetName val="CF "/>
      <sheetName val="ER"/>
      <sheetName val="ER2"/>
      <sheetName val="Roy Case"/>
      <sheetName val="EMT 2201 Mechanics"/>
      <sheetName val="EMT 2202 MATERIALS"/>
      <sheetName val="EMT 2203 CNT 1"/>
      <sheetName val="EMT 2204 THERMO"/>
      <sheetName val="EMT 2205 FLUID"/>
      <sheetName val="SMA 2232 ODE"/>
      <sheetName val="IGS 2202 IGS"/>
      <sheetName val="Gakonya Case"/>
      <sheetName val="EMT 1201"/>
      <sheetName val="EMT 2101"/>
      <sheetName val="EMT 2102."/>
      <sheetName val="IGS"/>
      <sheetName val="EEE 2101"/>
      <sheetName val="SMA 2119."/>
    </sheetNames>
    <sheetDataSet>
      <sheetData sheetId="0"/>
      <sheetData sheetId="1"/>
      <sheetData sheetId="2"/>
      <sheetData sheetId="3"/>
      <sheetData sheetId="4"/>
      <sheetData sheetId="5"/>
      <sheetData sheetId="6">
        <row r="29">
          <cell r="B29" t="str">
            <v>E022-01-1347/2021</v>
          </cell>
          <cell r="C29" t="str">
            <v>Paul Migwi KABUCHWA</v>
          </cell>
          <cell r="D29">
            <v>8</v>
          </cell>
          <cell r="E29">
            <v>5</v>
          </cell>
          <cell r="F29">
            <v>0</v>
          </cell>
          <cell r="G29">
            <v>3.25</v>
          </cell>
          <cell r="H29">
            <v>15</v>
          </cell>
          <cell r="I29">
            <v>0</v>
          </cell>
          <cell r="J29">
            <v>3</v>
          </cell>
          <cell r="K29">
            <v>12</v>
          </cell>
          <cell r="L29">
            <v>8</v>
          </cell>
          <cell r="M29">
            <v>0</v>
          </cell>
          <cell r="N29">
            <v>8.5</v>
          </cell>
          <cell r="O29">
            <v>14.8</v>
          </cell>
          <cell r="P29">
            <v>25</v>
          </cell>
          <cell r="Q29">
            <v>13</v>
          </cell>
          <cell r="R29">
            <v>0</v>
          </cell>
          <cell r="S29">
            <v>16</v>
          </cell>
          <cell r="T29">
            <v>0</v>
          </cell>
          <cell r="U29">
            <v>54</v>
          </cell>
          <cell r="V29">
            <v>69</v>
          </cell>
        </row>
        <row r="30">
          <cell r="B30" t="str">
            <v>E022-01-1349/2021</v>
          </cell>
          <cell r="C30" t="str">
            <v>Mark Ian Muiruri NDUNG'U</v>
          </cell>
          <cell r="D30">
            <v>9</v>
          </cell>
          <cell r="E30">
            <v>6</v>
          </cell>
          <cell r="F30">
            <v>0</v>
          </cell>
          <cell r="G30">
            <v>3.75</v>
          </cell>
          <cell r="H30">
            <v>15</v>
          </cell>
          <cell r="I30">
            <v>0</v>
          </cell>
          <cell r="J30">
            <v>3</v>
          </cell>
          <cell r="K30">
            <v>14</v>
          </cell>
          <cell r="L30">
            <v>8</v>
          </cell>
          <cell r="M30">
            <v>0</v>
          </cell>
          <cell r="N30">
            <v>9.25</v>
          </cell>
          <cell r="O30">
            <v>16</v>
          </cell>
          <cell r="P30">
            <v>26</v>
          </cell>
          <cell r="Q30">
            <v>14</v>
          </cell>
          <cell r="R30">
            <v>0</v>
          </cell>
          <cell r="S30">
            <v>16</v>
          </cell>
          <cell r="T30">
            <v>0</v>
          </cell>
          <cell r="U30">
            <v>56</v>
          </cell>
          <cell r="V30">
            <v>72</v>
          </cell>
        </row>
        <row r="31">
          <cell r="B31" t="str">
            <v>E022-01-1350/2021</v>
          </cell>
          <cell r="C31" t="str">
            <v>Daniel Njoroge MIRINGA</v>
          </cell>
          <cell r="D31">
            <v>8</v>
          </cell>
          <cell r="E31">
            <v>6</v>
          </cell>
          <cell r="F31">
            <v>0</v>
          </cell>
          <cell r="G31">
            <v>3.5</v>
          </cell>
          <cell r="H31">
            <v>15</v>
          </cell>
          <cell r="I31">
            <v>0</v>
          </cell>
          <cell r="J31">
            <v>3</v>
          </cell>
          <cell r="K31">
            <v>12</v>
          </cell>
          <cell r="L31">
            <v>8</v>
          </cell>
          <cell r="M31">
            <v>0</v>
          </cell>
          <cell r="N31">
            <v>8.5</v>
          </cell>
          <cell r="O31">
            <v>15</v>
          </cell>
          <cell r="P31">
            <v>21</v>
          </cell>
          <cell r="Q31">
            <v>14</v>
          </cell>
          <cell r="R31">
            <v>0</v>
          </cell>
          <cell r="S31">
            <v>13</v>
          </cell>
          <cell r="T31">
            <v>0</v>
          </cell>
          <cell r="U31">
            <v>48</v>
          </cell>
          <cell r="V31">
            <v>63</v>
          </cell>
        </row>
        <row r="32">
          <cell r="B32" t="str">
            <v>E022-01-1351/2021</v>
          </cell>
          <cell r="C32" t="str">
            <v>Dennis Muthumbi GATORU</v>
          </cell>
          <cell r="D32">
            <v>8</v>
          </cell>
          <cell r="E32">
            <v>5</v>
          </cell>
          <cell r="F32">
            <v>0</v>
          </cell>
          <cell r="G32">
            <v>3.25</v>
          </cell>
          <cell r="H32">
            <v>7</v>
          </cell>
          <cell r="I32">
            <v>0</v>
          </cell>
          <cell r="J32">
            <v>1.4000000000000001</v>
          </cell>
          <cell r="K32">
            <v>11</v>
          </cell>
          <cell r="L32">
            <v>7</v>
          </cell>
          <cell r="M32">
            <v>0</v>
          </cell>
          <cell r="N32">
            <v>7.625</v>
          </cell>
          <cell r="O32">
            <v>12.3</v>
          </cell>
          <cell r="P32">
            <v>14</v>
          </cell>
          <cell r="Q32">
            <v>0</v>
          </cell>
          <cell r="R32">
            <v>12</v>
          </cell>
          <cell r="S32">
            <v>0</v>
          </cell>
          <cell r="T32">
            <v>13</v>
          </cell>
          <cell r="U32">
            <v>39</v>
          </cell>
          <cell r="V32">
            <v>51</v>
          </cell>
        </row>
        <row r="33">
          <cell r="B33" t="str">
            <v>E022-01-1352/2021</v>
          </cell>
          <cell r="C33" t="str">
            <v>Geoffrey Murimi MUCIRI</v>
          </cell>
          <cell r="D33">
            <v>9</v>
          </cell>
          <cell r="E33">
            <v>6</v>
          </cell>
          <cell r="F33">
            <v>0</v>
          </cell>
          <cell r="G33">
            <v>3.75</v>
          </cell>
          <cell r="H33">
            <v>15</v>
          </cell>
          <cell r="I33">
            <v>0</v>
          </cell>
          <cell r="J33">
            <v>3</v>
          </cell>
          <cell r="K33">
            <v>10</v>
          </cell>
          <cell r="L33">
            <v>8</v>
          </cell>
          <cell r="M33">
            <v>0</v>
          </cell>
          <cell r="N33">
            <v>7.7499999999999991</v>
          </cell>
          <cell r="O33">
            <v>14.5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 t="str">
            <v/>
          </cell>
          <cell r="V33">
            <v>15</v>
          </cell>
        </row>
        <row r="34">
          <cell r="B34" t="str">
            <v>E022-01-1353/2021</v>
          </cell>
          <cell r="C34" t="str">
            <v>Simon Muiruri NGUGI</v>
          </cell>
          <cell r="D34">
            <v>10</v>
          </cell>
          <cell r="E34">
            <v>9</v>
          </cell>
          <cell r="F34">
            <v>0</v>
          </cell>
          <cell r="G34">
            <v>4.75</v>
          </cell>
          <cell r="H34">
            <v>15</v>
          </cell>
          <cell r="I34">
            <v>0</v>
          </cell>
          <cell r="J34">
            <v>3</v>
          </cell>
          <cell r="K34">
            <v>11</v>
          </cell>
          <cell r="L34">
            <v>11</v>
          </cell>
          <cell r="M34">
            <v>0</v>
          </cell>
          <cell r="N34">
            <v>9.625</v>
          </cell>
          <cell r="O34">
            <v>17.399999999999999</v>
          </cell>
          <cell r="P34">
            <v>20</v>
          </cell>
          <cell r="Q34">
            <v>12</v>
          </cell>
          <cell r="R34">
            <v>0</v>
          </cell>
          <cell r="S34">
            <v>12</v>
          </cell>
          <cell r="T34">
            <v>0</v>
          </cell>
          <cell r="U34">
            <v>44</v>
          </cell>
          <cell r="V34">
            <v>61</v>
          </cell>
        </row>
        <row r="35">
          <cell r="B35" t="str">
            <v>E022-01-1355/2021</v>
          </cell>
          <cell r="C35" t="str">
            <v>Prince Tinga DENA</v>
          </cell>
          <cell r="D35">
            <v>12</v>
          </cell>
          <cell r="E35">
            <v>7</v>
          </cell>
          <cell r="F35">
            <v>0</v>
          </cell>
          <cell r="G35">
            <v>4.75</v>
          </cell>
          <cell r="H35">
            <v>15</v>
          </cell>
          <cell r="I35">
            <v>0</v>
          </cell>
          <cell r="J35">
            <v>3</v>
          </cell>
          <cell r="K35">
            <v>11</v>
          </cell>
          <cell r="L35">
            <v>9</v>
          </cell>
          <cell r="M35">
            <v>0</v>
          </cell>
          <cell r="N35">
            <v>8.625</v>
          </cell>
          <cell r="O35">
            <v>16.399999999999999</v>
          </cell>
          <cell r="P35">
            <v>22</v>
          </cell>
          <cell r="Q35">
            <v>13</v>
          </cell>
          <cell r="R35">
            <v>0</v>
          </cell>
          <cell r="S35">
            <v>0</v>
          </cell>
          <cell r="T35">
            <v>10</v>
          </cell>
          <cell r="U35">
            <v>45</v>
          </cell>
          <cell r="V35">
            <v>61</v>
          </cell>
        </row>
        <row r="36">
          <cell r="B36" t="str">
            <v>E022-01-1356/2021</v>
          </cell>
          <cell r="C36" t="str">
            <v>Rachael Wanjiru WAMBUI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 t="str">
            <v/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 t="str">
            <v/>
          </cell>
          <cell r="V36" t="str">
            <v/>
          </cell>
        </row>
        <row r="37">
          <cell r="B37" t="str">
            <v>E022-01-1358/2021</v>
          </cell>
          <cell r="C37" t="str">
            <v>Alex Kimutai KURGAT</v>
          </cell>
          <cell r="D37">
            <v>11</v>
          </cell>
          <cell r="E37">
            <v>7</v>
          </cell>
          <cell r="F37">
            <v>0</v>
          </cell>
          <cell r="G37">
            <v>4.5</v>
          </cell>
          <cell r="H37">
            <v>9</v>
          </cell>
          <cell r="I37">
            <v>0</v>
          </cell>
          <cell r="J37">
            <v>1.7999999999999998</v>
          </cell>
          <cell r="K37">
            <v>13</v>
          </cell>
          <cell r="L37">
            <v>9</v>
          </cell>
          <cell r="M37">
            <v>0</v>
          </cell>
          <cell r="N37">
            <v>9.375</v>
          </cell>
          <cell r="O37">
            <v>15.7</v>
          </cell>
          <cell r="P37">
            <v>23</v>
          </cell>
          <cell r="Q37">
            <v>0</v>
          </cell>
          <cell r="R37">
            <v>11</v>
          </cell>
          <cell r="S37">
            <v>17</v>
          </cell>
          <cell r="T37">
            <v>0</v>
          </cell>
          <cell r="U37">
            <v>51</v>
          </cell>
          <cell r="V37">
            <v>67</v>
          </cell>
        </row>
        <row r="38">
          <cell r="B38" t="str">
            <v>E022-01-1359/2021</v>
          </cell>
          <cell r="C38" t="str">
            <v>Barnabas Kiprotich BETT</v>
          </cell>
          <cell r="D38">
            <v>11</v>
          </cell>
          <cell r="E38">
            <v>7</v>
          </cell>
          <cell r="F38">
            <v>0</v>
          </cell>
          <cell r="G38">
            <v>4.5</v>
          </cell>
          <cell r="H38">
            <v>9</v>
          </cell>
          <cell r="I38">
            <v>0</v>
          </cell>
          <cell r="J38">
            <v>1.7999999999999998</v>
          </cell>
          <cell r="K38">
            <v>13</v>
          </cell>
          <cell r="L38">
            <v>9</v>
          </cell>
          <cell r="M38">
            <v>0</v>
          </cell>
          <cell r="N38">
            <v>9.375</v>
          </cell>
          <cell r="O38">
            <v>15.7</v>
          </cell>
          <cell r="P38">
            <v>23</v>
          </cell>
          <cell r="Q38">
            <v>10</v>
          </cell>
          <cell r="R38">
            <v>0</v>
          </cell>
          <cell r="S38">
            <v>13</v>
          </cell>
          <cell r="T38">
            <v>0</v>
          </cell>
          <cell r="U38">
            <v>46</v>
          </cell>
          <cell r="V38">
            <v>62</v>
          </cell>
        </row>
        <row r="39">
          <cell r="B39" t="str">
            <v>E022-01-1361/2021</v>
          </cell>
          <cell r="C39" t="str">
            <v>Leorne Njiru NJAGI</v>
          </cell>
          <cell r="D39">
            <v>7</v>
          </cell>
          <cell r="E39">
            <v>6</v>
          </cell>
          <cell r="F39">
            <v>0</v>
          </cell>
          <cell r="G39">
            <v>3.2499999999999996</v>
          </cell>
          <cell r="H39">
            <v>11</v>
          </cell>
          <cell r="I39">
            <v>0</v>
          </cell>
          <cell r="J39">
            <v>2.2000000000000002</v>
          </cell>
          <cell r="K39">
            <v>11</v>
          </cell>
          <cell r="L39">
            <v>8</v>
          </cell>
          <cell r="M39">
            <v>0</v>
          </cell>
          <cell r="N39">
            <v>8.1250000000000018</v>
          </cell>
          <cell r="O39">
            <v>13.6</v>
          </cell>
          <cell r="P39">
            <v>16</v>
          </cell>
          <cell r="Q39">
            <v>8</v>
          </cell>
          <cell r="R39">
            <v>0</v>
          </cell>
          <cell r="S39">
            <v>0</v>
          </cell>
          <cell r="T39">
            <v>6</v>
          </cell>
          <cell r="U39">
            <v>30</v>
          </cell>
          <cell r="V39">
            <v>44</v>
          </cell>
        </row>
        <row r="40">
          <cell r="B40" t="str">
            <v>E022-01-1362/2021</v>
          </cell>
          <cell r="C40" t="str">
            <v>Caren Wakesho MAGHANGA</v>
          </cell>
          <cell r="D40">
            <v>9</v>
          </cell>
          <cell r="E40">
            <v>7</v>
          </cell>
          <cell r="F40">
            <v>0</v>
          </cell>
          <cell r="G40">
            <v>4</v>
          </cell>
          <cell r="H40">
            <v>14</v>
          </cell>
          <cell r="I40">
            <v>0</v>
          </cell>
          <cell r="J40">
            <v>2.8000000000000003</v>
          </cell>
          <cell r="K40">
            <v>13</v>
          </cell>
          <cell r="L40">
            <v>9</v>
          </cell>
          <cell r="M40">
            <v>0</v>
          </cell>
          <cell r="N40">
            <v>9.375</v>
          </cell>
          <cell r="O40">
            <v>16.2</v>
          </cell>
          <cell r="P40">
            <v>25</v>
          </cell>
          <cell r="Q40">
            <v>14</v>
          </cell>
          <cell r="R40">
            <v>0</v>
          </cell>
          <cell r="S40">
            <v>17</v>
          </cell>
          <cell r="T40">
            <v>0</v>
          </cell>
          <cell r="U40">
            <v>56</v>
          </cell>
          <cell r="V40">
            <v>72</v>
          </cell>
        </row>
        <row r="41">
          <cell r="B41" t="str">
            <v>E022-01-1363/2021</v>
          </cell>
          <cell r="C41" t="str">
            <v>Violet Kendi MWONGERA</v>
          </cell>
          <cell r="D41">
            <v>10</v>
          </cell>
          <cell r="E41">
            <v>6</v>
          </cell>
          <cell r="F41">
            <v>0</v>
          </cell>
          <cell r="G41">
            <v>4</v>
          </cell>
          <cell r="H41">
            <v>15</v>
          </cell>
          <cell r="I41">
            <v>0</v>
          </cell>
          <cell r="J41">
            <v>3</v>
          </cell>
          <cell r="K41">
            <v>11</v>
          </cell>
          <cell r="L41">
            <v>8</v>
          </cell>
          <cell r="M41">
            <v>0</v>
          </cell>
          <cell r="N41">
            <v>8.1250000000000018</v>
          </cell>
          <cell r="O41">
            <v>15.1</v>
          </cell>
          <cell r="P41">
            <v>25</v>
          </cell>
          <cell r="Q41">
            <v>0</v>
          </cell>
          <cell r="R41">
            <v>11</v>
          </cell>
          <cell r="S41">
            <v>0</v>
          </cell>
          <cell r="T41">
            <v>12</v>
          </cell>
          <cell r="U41">
            <v>48</v>
          </cell>
          <cell r="V41">
            <v>63</v>
          </cell>
        </row>
        <row r="42">
          <cell r="B42" t="str">
            <v>E022-01-1364/2021</v>
          </cell>
          <cell r="C42" t="str">
            <v>Lorna Wanjiru WAINAINA</v>
          </cell>
          <cell r="D42">
            <v>10</v>
          </cell>
          <cell r="E42">
            <v>8</v>
          </cell>
          <cell r="F42">
            <v>0</v>
          </cell>
          <cell r="G42">
            <v>4.5</v>
          </cell>
          <cell r="H42">
            <v>15</v>
          </cell>
          <cell r="I42">
            <v>0</v>
          </cell>
          <cell r="J42">
            <v>3</v>
          </cell>
          <cell r="K42">
            <v>10</v>
          </cell>
          <cell r="L42">
            <v>10</v>
          </cell>
          <cell r="M42">
            <v>0</v>
          </cell>
          <cell r="N42">
            <v>8.7499999999999982</v>
          </cell>
          <cell r="O42">
            <v>16.3</v>
          </cell>
          <cell r="P42">
            <v>16</v>
          </cell>
          <cell r="Q42">
            <v>9</v>
          </cell>
          <cell r="R42">
            <v>0</v>
          </cell>
          <cell r="S42">
            <v>0</v>
          </cell>
          <cell r="T42">
            <v>6</v>
          </cell>
          <cell r="U42">
            <v>31</v>
          </cell>
          <cell r="V42">
            <v>47</v>
          </cell>
        </row>
        <row r="43">
          <cell r="B43" t="str">
            <v>E022-01-1365/2021</v>
          </cell>
          <cell r="C43" t="str">
            <v>Simon Munene MUKONZA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 t="str">
            <v/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 t="str">
            <v/>
          </cell>
          <cell r="V43" t="str">
            <v/>
          </cell>
        </row>
        <row r="44">
          <cell r="B44" t="str">
            <v>E022-01-1366/2021</v>
          </cell>
          <cell r="C44" t="str">
            <v>Brian Muhoro KINYUA</v>
          </cell>
          <cell r="D44">
            <v>10</v>
          </cell>
          <cell r="E44">
            <v>6</v>
          </cell>
          <cell r="F44">
            <v>0</v>
          </cell>
          <cell r="G44">
            <v>4</v>
          </cell>
          <cell r="H44">
            <v>14</v>
          </cell>
          <cell r="I44">
            <v>0</v>
          </cell>
          <cell r="J44">
            <v>2.8000000000000003</v>
          </cell>
          <cell r="K44">
            <v>12</v>
          </cell>
          <cell r="L44">
            <v>8</v>
          </cell>
          <cell r="M44">
            <v>0</v>
          </cell>
          <cell r="N44">
            <v>8.5</v>
          </cell>
          <cell r="O44">
            <v>15.3</v>
          </cell>
          <cell r="P44">
            <v>20</v>
          </cell>
          <cell r="Q44">
            <v>12</v>
          </cell>
          <cell r="R44">
            <v>0</v>
          </cell>
          <cell r="S44">
            <v>16</v>
          </cell>
          <cell r="T44">
            <v>0</v>
          </cell>
          <cell r="U44">
            <v>48</v>
          </cell>
          <cell r="V44">
            <v>63</v>
          </cell>
        </row>
        <row r="45">
          <cell r="B45" t="str">
            <v>E022-01-1367/2021</v>
          </cell>
          <cell r="C45" t="str">
            <v>Ian Mwangi KINYUA</v>
          </cell>
          <cell r="D45">
            <v>10</v>
          </cell>
          <cell r="E45">
            <v>7</v>
          </cell>
          <cell r="F45">
            <v>0</v>
          </cell>
          <cell r="G45">
            <v>4.25</v>
          </cell>
          <cell r="H45">
            <v>15</v>
          </cell>
          <cell r="I45">
            <v>0</v>
          </cell>
          <cell r="J45">
            <v>3</v>
          </cell>
          <cell r="K45">
            <v>10</v>
          </cell>
          <cell r="L45">
            <v>9</v>
          </cell>
          <cell r="M45">
            <v>0</v>
          </cell>
          <cell r="N45">
            <v>8.25</v>
          </cell>
          <cell r="O45">
            <v>15.5</v>
          </cell>
          <cell r="P45">
            <v>26</v>
          </cell>
          <cell r="Q45">
            <v>13</v>
          </cell>
          <cell r="R45">
            <v>0</v>
          </cell>
          <cell r="S45">
            <v>15</v>
          </cell>
          <cell r="T45">
            <v>0</v>
          </cell>
          <cell r="U45">
            <v>54</v>
          </cell>
          <cell r="V45">
            <v>70</v>
          </cell>
        </row>
        <row r="46">
          <cell r="B46" t="str">
            <v>E022-01-1368/2021</v>
          </cell>
          <cell r="C46" t="str">
            <v>Shalom Macharia MAINA</v>
          </cell>
          <cell r="D46">
            <v>10</v>
          </cell>
          <cell r="E46">
            <v>7</v>
          </cell>
          <cell r="F46">
            <v>0</v>
          </cell>
          <cell r="G46">
            <v>4.25</v>
          </cell>
          <cell r="H46">
            <v>15</v>
          </cell>
          <cell r="I46">
            <v>0</v>
          </cell>
          <cell r="J46">
            <v>3</v>
          </cell>
          <cell r="K46">
            <v>10</v>
          </cell>
          <cell r="L46">
            <v>9</v>
          </cell>
          <cell r="M46">
            <v>0</v>
          </cell>
          <cell r="N46">
            <v>8.25</v>
          </cell>
          <cell r="O46">
            <v>15.5</v>
          </cell>
          <cell r="P46">
            <v>22</v>
          </cell>
          <cell r="Q46">
            <v>13</v>
          </cell>
          <cell r="R46">
            <v>0</v>
          </cell>
          <cell r="S46">
            <v>15</v>
          </cell>
          <cell r="T46">
            <v>0</v>
          </cell>
          <cell r="U46">
            <v>50</v>
          </cell>
          <cell r="V46">
            <v>66</v>
          </cell>
        </row>
        <row r="47">
          <cell r="B47" t="str">
            <v>E022-01-1369/2021</v>
          </cell>
          <cell r="C47" t="str">
            <v>Malvin Kariuki WAIRIGU</v>
          </cell>
          <cell r="D47">
            <v>7</v>
          </cell>
          <cell r="E47">
            <v>6</v>
          </cell>
          <cell r="F47">
            <v>0</v>
          </cell>
          <cell r="G47">
            <v>3.2499999999999996</v>
          </cell>
          <cell r="H47">
            <v>7</v>
          </cell>
          <cell r="I47">
            <v>0</v>
          </cell>
          <cell r="J47">
            <v>1.4000000000000001</v>
          </cell>
          <cell r="K47">
            <v>11</v>
          </cell>
          <cell r="L47">
            <v>8</v>
          </cell>
          <cell r="M47">
            <v>0</v>
          </cell>
          <cell r="N47">
            <v>8.1250000000000018</v>
          </cell>
          <cell r="O47">
            <v>12.8</v>
          </cell>
          <cell r="P47">
            <v>22</v>
          </cell>
          <cell r="Q47">
            <v>8</v>
          </cell>
          <cell r="R47">
            <v>0</v>
          </cell>
          <cell r="S47">
            <v>15</v>
          </cell>
          <cell r="T47">
            <v>0</v>
          </cell>
          <cell r="U47">
            <v>45</v>
          </cell>
          <cell r="V47">
            <v>58</v>
          </cell>
        </row>
        <row r="48">
          <cell r="B48" t="str">
            <v>E022-01-1370/2021</v>
          </cell>
          <cell r="C48" t="str">
            <v>Abraham MWENDWA</v>
          </cell>
          <cell r="D48">
            <v>9</v>
          </cell>
          <cell r="E48">
            <v>7</v>
          </cell>
          <cell r="F48">
            <v>0</v>
          </cell>
          <cell r="G48">
            <v>4</v>
          </cell>
          <cell r="H48">
            <v>13</v>
          </cell>
          <cell r="I48">
            <v>0</v>
          </cell>
          <cell r="J48">
            <v>2.6</v>
          </cell>
          <cell r="K48">
            <v>11</v>
          </cell>
          <cell r="L48">
            <v>9</v>
          </cell>
          <cell r="M48">
            <v>0</v>
          </cell>
          <cell r="N48">
            <v>8.625</v>
          </cell>
          <cell r="O48">
            <v>15.2</v>
          </cell>
          <cell r="P48">
            <v>24</v>
          </cell>
          <cell r="Q48">
            <v>13</v>
          </cell>
          <cell r="R48">
            <v>0</v>
          </cell>
          <cell r="S48">
            <v>6</v>
          </cell>
          <cell r="T48">
            <v>0</v>
          </cell>
          <cell r="U48">
            <v>43</v>
          </cell>
          <cell r="V48">
            <v>58</v>
          </cell>
        </row>
        <row r="49">
          <cell r="B49" t="str">
            <v>E022-01-1371/2021</v>
          </cell>
          <cell r="C49" t="str">
            <v>Abdikadir Yahye ABDI</v>
          </cell>
          <cell r="D49">
            <v>9</v>
          </cell>
          <cell r="E49">
            <v>7</v>
          </cell>
          <cell r="F49">
            <v>0</v>
          </cell>
          <cell r="G49">
            <v>4</v>
          </cell>
          <cell r="H49">
            <v>13</v>
          </cell>
          <cell r="I49">
            <v>0</v>
          </cell>
          <cell r="J49">
            <v>2.6</v>
          </cell>
          <cell r="K49">
            <v>14</v>
          </cell>
          <cell r="L49">
            <v>9</v>
          </cell>
          <cell r="M49">
            <v>0</v>
          </cell>
          <cell r="N49">
            <v>9.7499999999999982</v>
          </cell>
          <cell r="O49">
            <v>16.399999999999999</v>
          </cell>
          <cell r="P49">
            <v>27</v>
          </cell>
          <cell r="Q49">
            <v>14</v>
          </cell>
          <cell r="R49">
            <v>0</v>
          </cell>
          <cell r="S49">
            <v>16</v>
          </cell>
          <cell r="T49">
            <v>0</v>
          </cell>
          <cell r="U49">
            <v>57</v>
          </cell>
          <cell r="V49">
            <v>73</v>
          </cell>
        </row>
        <row r="50">
          <cell r="B50" t="str">
            <v>E022-01-1373/2021</v>
          </cell>
          <cell r="C50" t="str">
            <v>Emmanuel Akhaukwa OMUNGO</v>
          </cell>
          <cell r="D50">
            <v>10</v>
          </cell>
          <cell r="E50">
            <v>5</v>
          </cell>
          <cell r="F50">
            <v>0</v>
          </cell>
          <cell r="G50">
            <v>3.75</v>
          </cell>
          <cell r="H50">
            <v>15</v>
          </cell>
          <cell r="I50">
            <v>0</v>
          </cell>
          <cell r="J50">
            <v>3</v>
          </cell>
          <cell r="K50">
            <v>11</v>
          </cell>
          <cell r="L50">
            <v>7</v>
          </cell>
          <cell r="M50">
            <v>0</v>
          </cell>
          <cell r="N50">
            <v>7.625</v>
          </cell>
          <cell r="O50">
            <v>14.4</v>
          </cell>
          <cell r="P50">
            <v>22</v>
          </cell>
          <cell r="Q50">
            <v>15</v>
          </cell>
          <cell r="R50">
            <v>0</v>
          </cell>
          <cell r="S50">
            <v>0</v>
          </cell>
          <cell r="T50">
            <v>16</v>
          </cell>
          <cell r="U50">
            <v>53</v>
          </cell>
          <cell r="V50">
            <v>67</v>
          </cell>
        </row>
        <row r="51">
          <cell r="B51" t="str">
            <v>E022-01-1374/2021</v>
          </cell>
          <cell r="C51" t="str">
            <v>James Muinde MUIEI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/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 t="str">
            <v/>
          </cell>
          <cell r="V51" t="str">
            <v/>
          </cell>
        </row>
        <row r="52">
          <cell r="B52" t="str">
            <v>E022-01-1375/2021</v>
          </cell>
          <cell r="C52" t="str">
            <v>Cynthia Waruguru KYALO</v>
          </cell>
          <cell r="D52">
            <v>10</v>
          </cell>
          <cell r="E52">
            <v>6</v>
          </cell>
          <cell r="F52">
            <v>0</v>
          </cell>
          <cell r="G52">
            <v>4</v>
          </cell>
          <cell r="H52">
            <v>15</v>
          </cell>
          <cell r="I52">
            <v>0</v>
          </cell>
          <cell r="J52">
            <v>3</v>
          </cell>
          <cell r="K52">
            <v>12</v>
          </cell>
          <cell r="L52">
            <v>8</v>
          </cell>
          <cell r="M52">
            <v>0</v>
          </cell>
          <cell r="N52">
            <v>8.5</v>
          </cell>
          <cell r="O52">
            <v>15.5</v>
          </cell>
          <cell r="P52">
            <v>23</v>
          </cell>
          <cell r="Q52">
            <v>11</v>
          </cell>
          <cell r="R52">
            <v>0</v>
          </cell>
          <cell r="S52">
            <v>14</v>
          </cell>
          <cell r="T52">
            <v>0</v>
          </cell>
          <cell r="U52">
            <v>48</v>
          </cell>
          <cell r="V52">
            <v>64</v>
          </cell>
        </row>
        <row r="53">
          <cell r="B53" t="str">
            <v>E022-01-1376/2021</v>
          </cell>
          <cell r="C53" t="str">
            <v>Wilson Ngei MUMBUA</v>
          </cell>
          <cell r="D53">
            <v>10</v>
          </cell>
          <cell r="E53">
            <v>5</v>
          </cell>
          <cell r="F53">
            <v>0</v>
          </cell>
          <cell r="G53">
            <v>3.75</v>
          </cell>
          <cell r="H53">
            <v>15</v>
          </cell>
          <cell r="I53">
            <v>0</v>
          </cell>
          <cell r="J53">
            <v>3</v>
          </cell>
          <cell r="K53">
            <v>12</v>
          </cell>
          <cell r="L53">
            <v>7</v>
          </cell>
          <cell r="M53">
            <v>0</v>
          </cell>
          <cell r="N53">
            <v>8</v>
          </cell>
          <cell r="O53">
            <v>14.8</v>
          </cell>
          <cell r="P53">
            <v>28</v>
          </cell>
          <cell r="Q53">
            <v>10</v>
          </cell>
          <cell r="R53">
            <v>0</v>
          </cell>
          <cell r="S53">
            <v>0</v>
          </cell>
          <cell r="T53">
            <v>13</v>
          </cell>
          <cell r="U53">
            <v>51</v>
          </cell>
          <cell r="V53">
            <v>66</v>
          </cell>
        </row>
        <row r="54">
          <cell r="B54" t="str">
            <v>E022-01-1377/2021</v>
          </cell>
          <cell r="C54" t="str">
            <v>Shemgriffin Githinji KIARAGO</v>
          </cell>
          <cell r="D54">
            <v>10</v>
          </cell>
          <cell r="E54">
            <v>5</v>
          </cell>
          <cell r="F54">
            <v>0</v>
          </cell>
          <cell r="G54">
            <v>3.75</v>
          </cell>
          <cell r="H54">
            <v>13</v>
          </cell>
          <cell r="I54">
            <v>0</v>
          </cell>
          <cell r="J54">
            <v>2.6</v>
          </cell>
          <cell r="K54">
            <v>11</v>
          </cell>
          <cell r="L54">
            <v>7</v>
          </cell>
          <cell r="M54">
            <v>0</v>
          </cell>
          <cell r="N54">
            <v>7.625</v>
          </cell>
          <cell r="O54">
            <v>14</v>
          </cell>
          <cell r="P54">
            <v>14</v>
          </cell>
          <cell r="Q54">
            <v>10</v>
          </cell>
          <cell r="R54">
            <v>0</v>
          </cell>
          <cell r="S54">
            <v>15</v>
          </cell>
          <cell r="T54">
            <v>0</v>
          </cell>
          <cell r="U54">
            <v>39</v>
          </cell>
          <cell r="V54">
            <v>53</v>
          </cell>
        </row>
        <row r="55">
          <cell r="B55" t="str">
            <v>E022-01-1378/2021</v>
          </cell>
          <cell r="C55" t="str">
            <v>Hibro Lolo HIBRO</v>
          </cell>
          <cell r="D55">
            <v>10</v>
          </cell>
          <cell r="E55">
            <v>5</v>
          </cell>
          <cell r="F55">
            <v>0</v>
          </cell>
          <cell r="G55">
            <v>3.75</v>
          </cell>
          <cell r="H55">
            <v>13</v>
          </cell>
          <cell r="I55">
            <v>0</v>
          </cell>
          <cell r="J55">
            <v>2.6</v>
          </cell>
          <cell r="K55">
            <v>11</v>
          </cell>
          <cell r="L55">
            <v>7</v>
          </cell>
          <cell r="M55">
            <v>0</v>
          </cell>
          <cell r="N55">
            <v>7.625</v>
          </cell>
          <cell r="O55">
            <v>14</v>
          </cell>
          <cell r="P55">
            <v>29</v>
          </cell>
          <cell r="Q55">
            <v>12</v>
          </cell>
          <cell r="R55">
            <v>0</v>
          </cell>
          <cell r="S55">
            <v>15</v>
          </cell>
          <cell r="T55">
            <v>0</v>
          </cell>
          <cell r="U55">
            <v>56</v>
          </cell>
          <cell r="V55">
            <v>70</v>
          </cell>
        </row>
        <row r="56">
          <cell r="B56" t="str">
            <v>E022-01-1380/2021</v>
          </cell>
          <cell r="C56" t="str">
            <v>Brian KITHOME</v>
          </cell>
          <cell r="D56">
            <v>12</v>
          </cell>
          <cell r="E56">
            <v>7</v>
          </cell>
          <cell r="F56">
            <v>0</v>
          </cell>
          <cell r="G56">
            <v>4.75</v>
          </cell>
          <cell r="H56">
            <v>15</v>
          </cell>
          <cell r="I56">
            <v>0</v>
          </cell>
          <cell r="J56">
            <v>3</v>
          </cell>
          <cell r="K56">
            <v>8</v>
          </cell>
          <cell r="L56">
            <v>9</v>
          </cell>
          <cell r="M56">
            <v>0</v>
          </cell>
          <cell r="N56">
            <v>7.5</v>
          </cell>
          <cell r="O56">
            <v>15.3</v>
          </cell>
          <cell r="P56">
            <v>25</v>
          </cell>
          <cell r="Q56">
            <v>11</v>
          </cell>
          <cell r="R56">
            <v>0</v>
          </cell>
          <cell r="S56">
            <v>12</v>
          </cell>
          <cell r="T56">
            <v>0</v>
          </cell>
          <cell r="U56">
            <v>48</v>
          </cell>
          <cell r="V56">
            <v>63</v>
          </cell>
        </row>
        <row r="57">
          <cell r="B57" t="str">
            <v>E022-01-1381/2021</v>
          </cell>
          <cell r="C57" t="str">
            <v>Margaret Kahaki NG'ANG'A</v>
          </cell>
          <cell r="D57">
            <v>11</v>
          </cell>
          <cell r="E57">
            <v>8</v>
          </cell>
          <cell r="F57">
            <v>0</v>
          </cell>
          <cell r="G57">
            <v>4.75</v>
          </cell>
          <cell r="H57">
            <v>15</v>
          </cell>
          <cell r="I57">
            <v>0</v>
          </cell>
          <cell r="J57">
            <v>3</v>
          </cell>
          <cell r="K57">
            <v>11</v>
          </cell>
          <cell r="L57">
            <v>10</v>
          </cell>
          <cell r="M57">
            <v>0</v>
          </cell>
          <cell r="N57">
            <v>9.125</v>
          </cell>
          <cell r="O57">
            <v>16.899999999999999</v>
          </cell>
          <cell r="P57">
            <v>27</v>
          </cell>
          <cell r="Q57">
            <v>18</v>
          </cell>
          <cell r="R57">
            <v>0</v>
          </cell>
          <cell r="S57">
            <v>17</v>
          </cell>
          <cell r="T57">
            <v>0</v>
          </cell>
          <cell r="U57">
            <v>62</v>
          </cell>
          <cell r="V57">
            <v>79</v>
          </cell>
        </row>
        <row r="58">
          <cell r="B58" t="str">
            <v>E022-01-1383/2021</v>
          </cell>
          <cell r="C58" t="str">
            <v>Brenda Mueni MUNYWOKI</v>
          </cell>
          <cell r="D58">
            <v>10</v>
          </cell>
          <cell r="E58">
            <v>8</v>
          </cell>
          <cell r="F58">
            <v>0</v>
          </cell>
          <cell r="G58">
            <v>4.5</v>
          </cell>
          <cell r="H58">
            <v>15</v>
          </cell>
          <cell r="I58">
            <v>0</v>
          </cell>
          <cell r="J58">
            <v>3</v>
          </cell>
          <cell r="K58">
            <v>12</v>
          </cell>
          <cell r="L58">
            <v>10</v>
          </cell>
          <cell r="M58">
            <v>0</v>
          </cell>
          <cell r="N58">
            <v>9.5</v>
          </cell>
          <cell r="O58">
            <v>17</v>
          </cell>
          <cell r="P58">
            <v>24</v>
          </cell>
          <cell r="Q58">
            <v>12</v>
          </cell>
          <cell r="R58">
            <v>0</v>
          </cell>
          <cell r="S58">
            <v>0</v>
          </cell>
          <cell r="T58">
            <v>14</v>
          </cell>
          <cell r="U58">
            <v>50</v>
          </cell>
          <cell r="V58">
            <v>67</v>
          </cell>
        </row>
        <row r="59">
          <cell r="B59" t="str">
            <v>E022-01-1384/2021</v>
          </cell>
          <cell r="C59" t="str">
            <v>Amos Muendo MUNYILU</v>
          </cell>
          <cell r="D59">
            <v>9</v>
          </cell>
          <cell r="E59">
            <v>7</v>
          </cell>
          <cell r="F59">
            <v>0</v>
          </cell>
          <cell r="G59">
            <v>4</v>
          </cell>
          <cell r="H59">
            <v>12</v>
          </cell>
          <cell r="I59">
            <v>0</v>
          </cell>
          <cell r="J59">
            <v>2.4</v>
          </cell>
          <cell r="K59">
            <v>14</v>
          </cell>
          <cell r="L59">
            <v>9</v>
          </cell>
          <cell r="M59">
            <v>0</v>
          </cell>
          <cell r="N59">
            <v>9.7499999999999982</v>
          </cell>
          <cell r="O59">
            <v>16.2</v>
          </cell>
          <cell r="P59">
            <v>29</v>
          </cell>
          <cell r="Q59">
            <v>14</v>
          </cell>
          <cell r="R59">
            <v>0</v>
          </cell>
          <cell r="S59">
            <v>18</v>
          </cell>
          <cell r="T59">
            <v>0</v>
          </cell>
          <cell r="U59">
            <v>61</v>
          </cell>
          <cell r="V59">
            <v>77</v>
          </cell>
        </row>
        <row r="60">
          <cell r="B60" t="str">
            <v>E022-01-1385/2021</v>
          </cell>
          <cell r="C60" t="str">
            <v>Brian Kiprono SAMOEI</v>
          </cell>
          <cell r="D60">
            <v>11</v>
          </cell>
          <cell r="E60">
            <v>7</v>
          </cell>
          <cell r="F60">
            <v>0</v>
          </cell>
          <cell r="G60">
            <v>4.5</v>
          </cell>
          <cell r="H60">
            <v>15</v>
          </cell>
          <cell r="I60">
            <v>0</v>
          </cell>
          <cell r="J60">
            <v>3</v>
          </cell>
          <cell r="K60">
            <v>13</v>
          </cell>
          <cell r="L60">
            <v>9</v>
          </cell>
          <cell r="M60">
            <v>0</v>
          </cell>
          <cell r="N60">
            <v>9.375</v>
          </cell>
          <cell r="O60">
            <v>16.899999999999999</v>
          </cell>
          <cell r="P60">
            <v>27</v>
          </cell>
          <cell r="Q60">
            <v>15</v>
          </cell>
          <cell r="R60">
            <v>0</v>
          </cell>
          <cell r="S60">
            <v>17</v>
          </cell>
          <cell r="T60">
            <v>0</v>
          </cell>
          <cell r="U60">
            <v>59</v>
          </cell>
          <cell r="V60">
            <v>76</v>
          </cell>
        </row>
        <row r="61">
          <cell r="B61" t="str">
            <v>E022-01-1386/2021</v>
          </cell>
          <cell r="C61" t="str">
            <v>Derrick Mwendwa MUTIA</v>
          </cell>
          <cell r="D61">
            <v>7</v>
          </cell>
          <cell r="E61">
            <v>6</v>
          </cell>
          <cell r="F61">
            <v>0</v>
          </cell>
          <cell r="G61">
            <v>3.2499999999999996</v>
          </cell>
          <cell r="H61">
            <v>7</v>
          </cell>
          <cell r="I61">
            <v>0</v>
          </cell>
          <cell r="J61">
            <v>1.4000000000000001</v>
          </cell>
          <cell r="K61">
            <v>14</v>
          </cell>
          <cell r="L61">
            <v>8</v>
          </cell>
          <cell r="M61">
            <v>0</v>
          </cell>
          <cell r="N61">
            <v>9.25</v>
          </cell>
          <cell r="O61">
            <v>13.9</v>
          </cell>
          <cell r="P61">
            <v>30</v>
          </cell>
          <cell r="Q61">
            <v>13</v>
          </cell>
          <cell r="R61">
            <v>0</v>
          </cell>
          <cell r="S61">
            <v>0</v>
          </cell>
          <cell r="T61">
            <v>14</v>
          </cell>
          <cell r="U61">
            <v>57</v>
          </cell>
          <cell r="V61">
            <v>71</v>
          </cell>
        </row>
        <row r="62">
          <cell r="B62" t="str">
            <v>E022-01-1388/2021</v>
          </cell>
          <cell r="C62" t="str">
            <v>Hacket Kipkorir NGETICH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 t="str">
            <v/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 t="str">
            <v/>
          </cell>
          <cell r="V62" t="str">
            <v/>
          </cell>
        </row>
        <row r="63">
          <cell r="B63" t="str">
            <v>E022-01-1389/2021</v>
          </cell>
          <cell r="C63" t="str">
            <v>Lawrence Kibet TELE</v>
          </cell>
          <cell r="D63">
            <v>10</v>
          </cell>
          <cell r="E63">
            <v>6</v>
          </cell>
          <cell r="F63">
            <v>0</v>
          </cell>
          <cell r="G63">
            <v>4</v>
          </cell>
          <cell r="H63">
            <v>15</v>
          </cell>
          <cell r="I63">
            <v>0</v>
          </cell>
          <cell r="J63">
            <v>3</v>
          </cell>
          <cell r="K63">
            <v>14</v>
          </cell>
          <cell r="L63">
            <v>11</v>
          </cell>
          <cell r="M63">
            <v>0</v>
          </cell>
          <cell r="N63">
            <v>10.749999999999998</v>
          </cell>
          <cell r="O63">
            <v>17.8</v>
          </cell>
          <cell r="P63">
            <v>15</v>
          </cell>
          <cell r="Q63">
            <v>9</v>
          </cell>
          <cell r="R63">
            <v>0</v>
          </cell>
          <cell r="S63">
            <v>11</v>
          </cell>
          <cell r="T63">
            <v>0</v>
          </cell>
          <cell r="U63">
            <v>35</v>
          </cell>
          <cell r="V63">
            <v>53</v>
          </cell>
        </row>
        <row r="64">
          <cell r="B64" t="str">
            <v>E022-01-1391/2021</v>
          </cell>
          <cell r="C64" t="str">
            <v>Robert Njoroge KAIRA</v>
          </cell>
          <cell r="D64">
            <v>10</v>
          </cell>
          <cell r="E64">
            <v>7</v>
          </cell>
          <cell r="F64">
            <v>0</v>
          </cell>
          <cell r="G64">
            <v>4.25</v>
          </cell>
          <cell r="H64">
            <v>15</v>
          </cell>
          <cell r="I64">
            <v>0</v>
          </cell>
          <cell r="J64">
            <v>3</v>
          </cell>
          <cell r="K64">
            <v>14</v>
          </cell>
          <cell r="L64">
            <v>9</v>
          </cell>
          <cell r="M64">
            <v>0</v>
          </cell>
          <cell r="N64">
            <v>9.7499999999999982</v>
          </cell>
          <cell r="O64">
            <v>17</v>
          </cell>
          <cell r="P64">
            <v>28</v>
          </cell>
          <cell r="Q64">
            <v>12</v>
          </cell>
          <cell r="R64">
            <v>0</v>
          </cell>
          <cell r="S64">
            <v>18</v>
          </cell>
          <cell r="T64">
            <v>0</v>
          </cell>
          <cell r="U64">
            <v>58</v>
          </cell>
          <cell r="V64">
            <v>75</v>
          </cell>
        </row>
        <row r="65">
          <cell r="B65" t="str">
            <v>E022-01-1392/2021</v>
          </cell>
          <cell r="C65" t="str">
            <v>Simonpeter Katami BURUDI</v>
          </cell>
          <cell r="D65">
            <v>10</v>
          </cell>
          <cell r="E65">
            <v>5</v>
          </cell>
          <cell r="F65">
            <v>0</v>
          </cell>
          <cell r="G65">
            <v>3.75</v>
          </cell>
          <cell r="H65">
            <v>15</v>
          </cell>
          <cell r="I65">
            <v>0</v>
          </cell>
          <cell r="J65">
            <v>3</v>
          </cell>
          <cell r="K65">
            <v>11</v>
          </cell>
          <cell r="L65">
            <v>7</v>
          </cell>
          <cell r="M65">
            <v>0</v>
          </cell>
          <cell r="N65">
            <v>7.625</v>
          </cell>
          <cell r="O65">
            <v>14.4</v>
          </cell>
          <cell r="P65">
            <v>27</v>
          </cell>
          <cell r="Q65">
            <v>11</v>
          </cell>
          <cell r="R65">
            <v>0</v>
          </cell>
          <cell r="S65">
            <v>12</v>
          </cell>
          <cell r="T65">
            <v>0</v>
          </cell>
          <cell r="U65">
            <v>50</v>
          </cell>
          <cell r="V65">
            <v>64</v>
          </cell>
        </row>
        <row r="66">
          <cell r="B66" t="str">
            <v>E022-01-1393/2021</v>
          </cell>
          <cell r="C66" t="str">
            <v>Kevin Teka MAGHANGA</v>
          </cell>
          <cell r="D66">
            <v>10</v>
          </cell>
          <cell r="E66">
            <v>5</v>
          </cell>
          <cell r="F66">
            <v>0</v>
          </cell>
          <cell r="G66">
            <v>3.75</v>
          </cell>
          <cell r="H66">
            <v>15</v>
          </cell>
          <cell r="I66">
            <v>0</v>
          </cell>
          <cell r="J66">
            <v>3</v>
          </cell>
          <cell r="K66">
            <v>11</v>
          </cell>
          <cell r="L66">
            <v>7</v>
          </cell>
          <cell r="M66">
            <v>0</v>
          </cell>
          <cell r="N66">
            <v>7.625</v>
          </cell>
          <cell r="O66">
            <v>14.4</v>
          </cell>
          <cell r="P66">
            <v>29</v>
          </cell>
          <cell r="Q66">
            <v>13</v>
          </cell>
          <cell r="R66">
            <v>0</v>
          </cell>
          <cell r="S66">
            <v>0</v>
          </cell>
          <cell r="T66">
            <v>11</v>
          </cell>
          <cell r="U66">
            <v>53</v>
          </cell>
          <cell r="V66">
            <v>67</v>
          </cell>
        </row>
        <row r="67">
          <cell r="B67" t="str">
            <v>E022-01-1394/2021</v>
          </cell>
          <cell r="C67" t="str">
            <v>Osebe Collins NYAIGOTI</v>
          </cell>
          <cell r="D67">
            <v>8</v>
          </cell>
          <cell r="E67">
            <v>6</v>
          </cell>
          <cell r="F67">
            <v>0</v>
          </cell>
          <cell r="G67">
            <v>3.5</v>
          </cell>
          <cell r="H67">
            <v>15</v>
          </cell>
          <cell r="I67">
            <v>0</v>
          </cell>
          <cell r="J67">
            <v>3</v>
          </cell>
          <cell r="K67">
            <v>10</v>
          </cell>
          <cell r="L67">
            <v>8</v>
          </cell>
          <cell r="M67">
            <v>0</v>
          </cell>
          <cell r="N67">
            <v>7.7499999999999991</v>
          </cell>
          <cell r="O67">
            <v>14.3</v>
          </cell>
          <cell r="P67">
            <v>25</v>
          </cell>
          <cell r="Q67">
            <v>11</v>
          </cell>
          <cell r="R67">
            <v>0</v>
          </cell>
          <cell r="S67">
            <v>0</v>
          </cell>
          <cell r="T67">
            <v>10</v>
          </cell>
          <cell r="U67">
            <v>46</v>
          </cell>
          <cell r="V67">
            <v>60</v>
          </cell>
        </row>
        <row r="68">
          <cell r="B68" t="str">
            <v>E022-01-1395/2021</v>
          </cell>
          <cell r="C68" t="str">
            <v>Brian Kasili WAMALWA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 t="str">
            <v/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 t="str">
            <v/>
          </cell>
          <cell r="V68" t="str">
            <v/>
          </cell>
        </row>
        <row r="69">
          <cell r="B69" t="str">
            <v>E022-01-1396/2021</v>
          </cell>
          <cell r="C69" t="str">
            <v>Elvin Maywa KIBET</v>
          </cell>
          <cell r="D69">
            <v>8</v>
          </cell>
          <cell r="E69">
            <v>7</v>
          </cell>
          <cell r="F69">
            <v>0</v>
          </cell>
          <cell r="G69">
            <v>3.75</v>
          </cell>
          <cell r="H69">
            <v>15</v>
          </cell>
          <cell r="I69">
            <v>0</v>
          </cell>
          <cell r="J69">
            <v>3</v>
          </cell>
          <cell r="K69">
            <v>13</v>
          </cell>
          <cell r="L69">
            <v>9</v>
          </cell>
          <cell r="M69">
            <v>0</v>
          </cell>
          <cell r="N69">
            <v>9.375</v>
          </cell>
          <cell r="O69">
            <v>16.100000000000001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 t="str">
            <v/>
          </cell>
          <cell r="V69">
            <v>16</v>
          </cell>
        </row>
        <row r="70">
          <cell r="B70" t="str">
            <v>E022-01-1397/2021</v>
          </cell>
          <cell r="C70" t="str">
            <v>Anthony Kipng'etich KIBWALEI</v>
          </cell>
          <cell r="D70">
            <v>12</v>
          </cell>
          <cell r="E70">
            <v>7</v>
          </cell>
          <cell r="F70">
            <v>0</v>
          </cell>
          <cell r="G70">
            <v>4.75</v>
          </cell>
          <cell r="H70">
            <v>15</v>
          </cell>
          <cell r="I70">
            <v>0</v>
          </cell>
          <cell r="J70">
            <v>3</v>
          </cell>
          <cell r="K70">
            <v>8</v>
          </cell>
          <cell r="L70">
            <v>9</v>
          </cell>
          <cell r="M70">
            <v>0</v>
          </cell>
          <cell r="N70">
            <v>7.5</v>
          </cell>
          <cell r="O70">
            <v>15.3</v>
          </cell>
          <cell r="P70">
            <v>30</v>
          </cell>
          <cell r="Q70">
            <v>18</v>
          </cell>
          <cell r="R70">
            <v>0</v>
          </cell>
          <cell r="S70">
            <v>0</v>
          </cell>
          <cell r="T70">
            <v>16</v>
          </cell>
          <cell r="U70">
            <v>64</v>
          </cell>
          <cell r="V70">
            <v>79</v>
          </cell>
        </row>
        <row r="71">
          <cell r="B71" t="str">
            <v>E022-01-1399/2021</v>
          </cell>
          <cell r="C71" t="str">
            <v>Samuel Mwendwa MAKAU</v>
          </cell>
          <cell r="D71">
            <v>10</v>
          </cell>
          <cell r="E71">
            <v>6</v>
          </cell>
          <cell r="F71">
            <v>0</v>
          </cell>
          <cell r="G71">
            <v>4</v>
          </cell>
          <cell r="H71">
            <v>15</v>
          </cell>
          <cell r="I71">
            <v>0</v>
          </cell>
          <cell r="J71">
            <v>3</v>
          </cell>
          <cell r="K71">
            <v>10</v>
          </cell>
          <cell r="L71">
            <v>8</v>
          </cell>
          <cell r="M71">
            <v>0</v>
          </cell>
          <cell r="N71">
            <v>7.7499999999999991</v>
          </cell>
          <cell r="O71">
            <v>14.8</v>
          </cell>
          <cell r="P71">
            <v>24</v>
          </cell>
          <cell r="Q71">
            <v>10</v>
          </cell>
          <cell r="R71">
            <v>0</v>
          </cell>
          <cell r="S71">
            <v>0</v>
          </cell>
          <cell r="T71">
            <v>10</v>
          </cell>
          <cell r="U71">
            <v>44</v>
          </cell>
          <cell r="V71">
            <v>59</v>
          </cell>
        </row>
        <row r="72">
          <cell r="B72" t="str">
            <v>E022-01-1400/2021</v>
          </cell>
          <cell r="C72" t="str">
            <v>Joseph Mwangi NJOGU</v>
          </cell>
          <cell r="D72">
            <v>11</v>
          </cell>
          <cell r="E72">
            <v>8</v>
          </cell>
          <cell r="F72">
            <v>0</v>
          </cell>
          <cell r="G72">
            <v>4.75</v>
          </cell>
          <cell r="H72">
            <v>15</v>
          </cell>
          <cell r="I72">
            <v>0</v>
          </cell>
          <cell r="J72">
            <v>3</v>
          </cell>
          <cell r="K72">
            <v>0</v>
          </cell>
          <cell r="L72">
            <v>10</v>
          </cell>
          <cell r="M72">
            <v>0</v>
          </cell>
          <cell r="N72">
            <v>10</v>
          </cell>
          <cell r="O72">
            <v>17.8</v>
          </cell>
          <cell r="P72">
            <v>20</v>
          </cell>
          <cell r="Q72">
            <v>15</v>
          </cell>
          <cell r="R72">
            <v>0</v>
          </cell>
          <cell r="S72">
            <v>8</v>
          </cell>
          <cell r="T72">
            <v>0</v>
          </cell>
          <cell r="U72">
            <v>43</v>
          </cell>
          <cell r="V72">
            <v>61</v>
          </cell>
        </row>
        <row r="73">
          <cell r="B73" t="str">
            <v>E022-01-1402/2021</v>
          </cell>
          <cell r="C73" t="str">
            <v>Samuel omondi OJUNGA</v>
          </cell>
          <cell r="D73">
            <v>9</v>
          </cell>
          <cell r="E73">
            <v>6</v>
          </cell>
          <cell r="F73">
            <v>0</v>
          </cell>
          <cell r="G73">
            <v>3.75</v>
          </cell>
          <cell r="H73">
            <v>15</v>
          </cell>
          <cell r="I73">
            <v>0</v>
          </cell>
          <cell r="J73">
            <v>3</v>
          </cell>
          <cell r="K73">
            <v>12</v>
          </cell>
          <cell r="L73">
            <v>8</v>
          </cell>
          <cell r="M73">
            <v>0</v>
          </cell>
          <cell r="N73">
            <v>8.5</v>
          </cell>
          <cell r="O73">
            <v>15.3</v>
          </cell>
          <cell r="P73">
            <v>25</v>
          </cell>
          <cell r="Q73">
            <v>0</v>
          </cell>
          <cell r="R73">
            <v>10</v>
          </cell>
          <cell r="S73">
            <v>0</v>
          </cell>
          <cell r="T73">
            <v>12</v>
          </cell>
          <cell r="U73">
            <v>47</v>
          </cell>
          <cell r="V73">
            <v>62</v>
          </cell>
        </row>
        <row r="74">
          <cell r="B74" t="str">
            <v>E022-01-1404/2021</v>
          </cell>
          <cell r="C74" t="str">
            <v>Shawn Kipkemoi KIPLAGAT</v>
          </cell>
          <cell r="D74">
            <v>9</v>
          </cell>
          <cell r="E74">
            <v>6</v>
          </cell>
          <cell r="F74">
            <v>0</v>
          </cell>
          <cell r="G74">
            <v>3.75</v>
          </cell>
          <cell r="H74">
            <v>15</v>
          </cell>
          <cell r="I74">
            <v>0</v>
          </cell>
          <cell r="J74">
            <v>3</v>
          </cell>
          <cell r="K74">
            <v>13</v>
          </cell>
          <cell r="L74">
            <v>8</v>
          </cell>
          <cell r="M74">
            <v>0</v>
          </cell>
          <cell r="N74">
            <v>8.875</v>
          </cell>
          <cell r="O74">
            <v>15.6</v>
          </cell>
          <cell r="P74">
            <v>25</v>
          </cell>
          <cell r="Q74">
            <v>13</v>
          </cell>
          <cell r="R74">
            <v>0</v>
          </cell>
          <cell r="S74">
            <v>0</v>
          </cell>
          <cell r="T74">
            <v>10</v>
          </cell>
          <cell r="U74">
            <v>48</v>
          </cell>
          <cell r="V74">
            <v>64</v>
          </cell>
        </row>
        <row r="75">
          <cell r="B75" t="str">
            <v>E022-01-1405/2021</v>
          </cell>
          <cell r="C75" t="str">
            <v>Miranda Achieng' OMONDI</v>
          </cell>
          <cell r="D75">
            <v>9</v>
          </cell>
          <cell r="E75">
            <v>8</v>
          </cell>
          <cell r="F75">
            <v>0</v>
          </cell>
          <cell r="G75">
            <v>4.25</v>
          </cell>
          <cell r="H75">
            <v>14</v>
          </cell>
          <cell r="I75">
            <v>0</v>
          </cell>
          <cell r="J75">
            <v>2.8000000000000003</v>
          </cell>
          <cell r="K75">
            <v>11</v>
          </cell>
          <cell r="L75">
            <v>10</v>
          </cell>
          <cell r="M75">
            <v>0</v>
          </cell>
          <cell r="N75">
            <v>9.125</v>
          </cell>
          <cell r="O75">
            <v>16.2</v>
          </cell>
          <cell r="P75">
            <v>28</v>
          </cell>
          <cell r="Q75">
            <v>0</v>
          </cell>
          <cell r="R75">
            <v>9</v>
          </cell>
          <cell r="S75">
            <v>0</v>
          </cell>
          <cell r="T75">
            <v>10</v>
          </cell>
          <cell r="U75">
            <v>47</v>
          </cell>
          <cell r="V75">
            <v>63</v>
          </cell>
        </row>
        <row r="76">
          <cell r="B76" t="str">
            <v>E022-01-1406/2021</v>
          </cell>
          <cell r="C76" t="str">
            <v>Edwin Ngure GATHUITA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 t="str">
            <v/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 t="str">
            <v/>
          </cell>
          <cell r="V76" t="str">
            <v/>
          </cell>
        </row>
        <row r="77">
          <cell r="B77" t="str">
            <v>E022-01-1407/2021</v>
          </cell>
          <cell r="C77" t="str">
            <v>Jesse Martin JOWI</v>
          </cell>
          <cell r="D77">
            <v>8</v>
          </cell>
          <cell r="E77">
            <v>6</v>
          </cell>
          <cell r="F77">
            <v>0</v>
          </cell>
          <cell r="G77">
            <v>3.5</v>
          </cell>
          <cell r="H77">
            <v>15</v>
          </cell>
          <cell r="I77">
            <v>0</v>
          </cell>
          <cell r="J77">
            <v>3</v>
          </cell>
          <cell r="K77">
            <v>13</v>
          </cell>
          <cell r="L77">
            <v>8</v>
          </cell>
          <cell r="M77">
            <v>0</v>
          </cell>
          <cell r="N77">
            <v>8.875</v>
          </cell>
          <cell r="O77">
            <v>15.4</v>
          </cell>
          <cell r="P77">
            <v>28</v>
          </cell>
          <cell r="Q77">
            <v>14</v>
          </cell>
          <cell r="R77">
            <v>0</v>
          </cell>
          <cell r="S77">
            <v>0</v>
          </cell>
          <cell r="T77">
            <v>17</v>
          </cell>
          <cell r="U77">
            <v>59</v>
          </cell>
          <cell r="V77">
            <v>74</v>
          </cell>
        </row>
        <row r="78">
          <cell r="B78" t="str">
            <v>E022-01-1409/2021</v>
          </cell>
          <cell r="C78" t="str">
            <v>Kimulot Oscar KIMOSOP</v>
          </cell>
          <cell r="D78">
            <v>10</v>
          </cell>
          <cell r="E78">
            <v>8</v>
          </cell>
          <cell r="F78">
            <v>0</v>
          </cell>
          <cell r="G78">
            <v>4.5</v>
          </cell>
          <cell r="H78">
            <v>12</v>
          </cell>
          <cell r="I78">
            <v>0</v>
          </cell>
          <cell r="J78">
            <v>2.4</v>
          </cell>
          <cell r="K78">
            <v>13</v>
          </cell>
          <cell r="L78">
            <v>10</v>
          </cell>
          <cell r="M78">
            <v>0</v>
          </cell>
          <cell r="N78">
            <v>9.875</v>
          </cell>
          <cell r="O78">
            <v>16.8</v>
          </cell>
          <cell r="P78">
            <v>23</v>
          </cell>
          <cell r="Q78">
            <v>11</v>
          </cell>
          <cell r="R78">
            <v>0</v>
          </cell>
          <cell r="S78">
            <v>10</v>
          </cell>
          <cell r="T78">
            <v>0</v>
          </cell>
          <cell r="U78">
            <v>44</v>
          </cell>
          <cell r="V78">
            <v>61</v>
          </cell>
        </row>
        <row r="79">
          <cell r="B79" t="str">
            <v>E022-01-1410/2021</v>
          </cell>
          <cell r="C79" t="str">
            <v>Kipsigei Leonard KORIR</v>
          </cell>
          <cell r="D79">
            <v>10</v>
          </cell>
          <cell r="E79">
            <v>7</v>
          </cell>
          <cell r="F79">
            <v>0</v>
          </cell>
          <cell r="G79">
            <v>4.25</v>
          </cell>
          <cell r="H79">
            <v>15</v>
          </cell>
          <cell r="I79">
            <v>0</v>
          </cell>
          <cell r="J79">
            <v>3</v>
          </cell>
          <cell r="K79">
            <v>14</v>
          </cell>
          <cell r="L79">
            <v>9</v>
          </cell>
          <cell r="M79">
            <v>0</v>
          </cell>
          <cell r="N79">
            <v>9.7499999999999982</v>
          </cell>
          <cell r="O79">
            <v>17</v>
          </cell>
          <cell r="P79">
            <v>17</v>
          </cell>
          <cell r="Q79">
            <v>11</v>
          </cell>
          <cell r="R79">
            <v>0</v>
          </cell>
          <cell r="S79">
            <v>15</v>
          </cell>
          <cell r="T79">
            <v>0</v>
          </cell>
          <cell r="U79">
            <v>43</v>
          </cell>
          <cell r="V79">
            <v>60</v>
          </cell>
        </row>
        <row r="80">
          <cell r="B80" t="str">
            <v>E022-01-1411/2021</v>
          </cell>
          <cell r="C80" t="str">
            <v>Marc Allosane ABEL</v>
          </cell>
          <cell r="D80">
            <v>8</v>
          </cell>
          <cell r="E80">
            <v>7</v>
          </cell>
          <cell r="F80">
            <v>0</v>
          </cell>
          <cell r="G80">
            <v>3.75</v>
          </cell>
          <cell r="H80">
            <v>10</v>
          </cell>
          <cell r="I80">
            <v>0</v>
          </cell>
          <cell r="J80">
            <v>2</v>
          </cell>
          <cell r="K80">
            <v>11</v>
          </cell>
          <cell r="L80">
            <v>9</v>
          </cell>
          <cell r="M80">
            <v>0</v>
          </cell>
          <cell r="N80">
            <v>8.625</v>
          </cell>
          <cell r="O80">
            <v>14.4</v>
          </cell>
          <cell r="P80">
            <v>19</v>
          </cell>
          <cell r="Q80">
            <v>0</v>
          </cell>
          <cell r="R80">
            <v>11</v>
          </cell>
          <cell r="S80">
            <v>13</v>
          </cell>
          <cell r="T80">
            <v>0</v>
          </cell>
          <cell r="U80">
            <v>43</v>
          </cell>
          <cell r="V80">
            <v>57</v>
          </cell>
        </row>
        <row r="81">
          <cell r="B81" t="str">
            <v>E022-01-1412/2021</v>
          </cell>
          <cell r="C81" t="str">
            <v>Lyncon BARAKA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 t="str">
            <v/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 t="str">
            <v/>
          </cell>
          <cell r="V81" t="str">
            <v/>
          </cell>
        </row>
        <row r="82">
          <cell r="B82" t="str">
            <v>E022-01-1414/2021</v>
          </cell>
          <cell r="C82" t="str">
            <v>Nicole NYAKOA</v>
          </cell>
          <cell r="D82">
            <v>9</v>
          </cell>
          <cell r="E82">
            <v>8</v>
          </cell>
          <cell r="F82">
            <v>0</v>
          </cell>
          <cell r="G82">
            <v>4.25</v>
          </cell>
          <cell r="H82">
            <v>14</v>
          </cell>
          <cell r="I82">
            <v>0</v>
          </cell>
          <cell r="J82">
            <v>2.8000000000000003</v>
          </cell>
          <cell r="K82">
            <v>11</v>
          </cell>
          <cell r="L82">
            <v>10</v>
          </cell>
          <cell r="M82">
            <v>0</v>
          </cell>
          <cell r="N82">
            <v>9.125</v>
          </cell>
          <cell r="O82">
            <v>16.2</v>
          </cell>
          <cell r="P82">
            <v>28</v>
          </cell>
          <cell r="Q82">
            <v>15</v>
          </cell>
          <cell r="R82">
            <v>0</v>
          </cell>
          <cell r="S82">
            <v>0</v>
          </cell>
          <cell r="T82">
            <v>16</v>
          </cell>
          <cell r="U82">
            <v>59</v>
          </cell>
          <cell r="V82">
            <v>75</v>
          </cell>
        </row>
        <row r="83">
          <cell r="B83" t="str">
            <v>E022-01-1415 /2021</v>
          </cell>
          <cell r="C83" t="str">
            <v>David Joseph EGESA</v>
          </cell>
          <cell r="D83">
            <v>9</v>
          </cell>
          <cell r="E83">
            <v>6</v>
          </cell>
          <cell r="F83">
            <v>0</v>
          </cell>
          <cell r="G83">
            <v>3.75</v>
          </cell>
          <cell r="H83">
            <v>13</v>
          </cell>
          <cell r="I83">
            <v>0</v>
          </cell>
          <cell r="J83">
            <v>2.6</v>
          </cell>
          <cell r="K83">
            <v>11</v>
          </cell>
          <cell r="L83">
            <v>8</v>
          </cell>
          <cell r="M83">
            <v>0</v>
          </cell>
          <cell r="N83">
            <v>8.1250000000000018</v>
          </cell>
          <cell r="O83">
            <v>14.5</v>
          </cell>
          <cell r="P83">
            <v>30</v>
          </cell>
          <cell r="Q83">
            <v>17</v>
          </cell>
          <cell r="R83">
            <v>0</v>
          </cell>
          <cell r="S83">
            <v>17</v>
          </cell>
          <cell r="T83">
            <v>0</v>
          </cell>
          <cell r="U83">
            <v>64</v>
          </cell>
          <cell r="V83">
            <v>79</v>
          </cell>
        </row>
        <row r="84">
          <cell r="B84" t="str">
            <v>E022-01-1416/2021</v>
          </cell>
          <cell r="C84" t="str">
            <v>Laville Bueno OMWANGALA</v>
          </cell>
          <cell r="D84">
            <v>7</v>
          </cell>
          <cell r="E84">
            <v>6</v>
          </cell>
          <cell r="F84">
            <v>0</v>
          </cell>
          <cell r="G84">
            <v>3.2499999999999996</v>
          </cell>
          <cell r="H84">
            <v>13</v>
          </cell>
          <cell r="I84">
            <v>0</v>
          </cell>
          <cell r="J84">
            <v>2.6</v>
          </cell>
          <cell r="K84">
            <v>11</v>
          </cell>
          <cell r="L84">
            <v>8</v>
          </cell>
          <cell r="M84">
            <v>0</v>
          </cell>
          <cell r="N84">
            <v>8.1250000000000018</v>
          </cell>
          <cell r="O84">
            <v>14</v>
          </cell>
          <cell r="P84">
            <v>23</v>
          </cell>
          <cell r="Q84">
            <v>9</v>
          </cell>
          <cell r="R84">
            <v>0</v>
          </cell>
          <cell r="S84">
            <v>16</v>
          </cell>
          <cell r="T84">
            <v>0</v>
          </cell>
          <cell r="U84">
            <v>48</v>
          </cell>
          <cell r="V84">
            <v>62</v>
          </cell>
        </row>
        <row r="85">
          <cell r="B85" t="str">
            <v>E022-01-1417/2021</v>
          </cell>
          <cell r="C85" t="str">
            <v>Newton Chesoli SIRUCHA</v>
          </cell>
          <cell r="D85">
            <v>9</v>
          </cell>
          <cell r="E85">
            <v>6</v>
          </cell>
          <cell r="F85">
            <v>0</v>
          </cell>
          <cell r="G85">
            <v>3.75</v>
          </cell>
          <cell r="H85">
            <v>13</v>
          </cell>
          <cell r="I85">
            <v>0</v>
          </cell>
          <cell r="J85">
            <v>2.6</v>
          </cell>
          <cell r="K85">
            <v>11</v>
          </cell>
          <cell r="L85">
            <v>8</v>
          </cell>
          <cell r="M85">
            <v>0</v>
          </cell>
          <cell r="N85">
            <v>8.1250000000000018</v>
          </cell>
          <cell r="O85">
            <v>14.5</v>
          </cell>
          <cell r="P85">
            <v>17</v>
          </cell>
          <cell r="Q85">
            <v>12</v>
          </cell>
          <cell r="R85">
            <v>0</v>
          </cell>
          <cell r="S85">
            <v>0</v>
          </cell>
          <cell r="T85">
            <v>4</v>
          </cell>
          <cell r="U85">
            <v>33</v>
          </cell>
          <cell r="V85">
            <v>48</v>
          </cell>
        </row>
        <row r="86">
          <cell r="B86" t="str">
            <v>E022-01-1418/2021</v>
          </cell>
          <cell r="C86" t="str">
            <v>Henry Justin Malingu</v>
          </cell>
          <cell r="D86">
            <v>7</v>
          </cell>
          <cell r="E86">
            <v>6</v>
          </cell>
          <cell r="F86">
            <v>0</v>
          </cell>
          <cell r="G86">
            <v>3.2499999999999996</v>
          </cell>
          <cell r="H86">
            <v>13</v>
          </cell>
          <cell r="I86">
            <v>0</v>
          </cell>
          <cell r="J86">
            <v>2.6</v>
          </cell>
          <cell r="K86">
            <v>11</v>
          </cell>
          <cell r="L86">
            <v>8</v>
          </cell>
          <cell r="M86">
            <v>0</v>
          </cell>
          <cell r="N86">
            <v>8.1250000000000018</v>
          </cell>
          <cell r="O86">
            <v>14</v>
          </cell>
          <cell r="P86">
            <v>26</v>
          </cell>
          <cell r="Q86">
            <v>15</v>
          </cell>
          <cell r="R86">
            <v>0</v>
          </cell>
          <cell r="S86">
            <v>13</v>
          </cell>
          <cell r="T86">
            <v>0</v>
          </cell>
          <cell r="U86">
            <v>54</v>
          </cell>
          <cell r="V86">
            <v>68</v>
          </cell>
        </row>
        <row r="87">
          <cell r="B87" t="str">
            <v>E022-01-1419/2021</v>
          </cell>
          <cell r="C87" t="str">
            <v>Patience Kamuche KASENA</v>
          </cell>
          <cell r="D87">
            <v>9</v>
          </cell>
          <cell r="E87">
            <v>8</v>
          </cell>
          <cell r="F87">
            <v>0</v>
          </cell>
          <cell r="G87">
            <v>4.25</v>
          </cell>
          <cell r="H87">
            <v>15</v>
          </cell>
          <cell r="I87">
            <v>0</v>
          </cell>
          <cell r="J87">
            <v>3</v>
          </cell>
          <cell r="K87">
            <v>11</v>
          </cell>
          <cell r="L87">
            <v>10</v>
          </cell>
          <cell r="M87">
            <v>0</v>
          </cell>
          <cell r="N87">
            <v>9.125</v>
          </cell>
          <cell r="O87">
            <v>16.399999999999999</v>
          </cell>
          <cell r="P87">
            <v>21</v>
          </cell>
          <cell r="Q87">
            <v>12</v>
          </cell>
          <cell r="R87">
            <v>0</v>
          </cell>
          <cell r="S87">
            <v>13</v>
          </cell>
          <cell r="T87">
            <v>0</v>
          </cell>
          <cell r="U87">
            <v>46</v>
          </cell>
          <cell r="V87">
            <v>62</v>
          </cell>
        </row>
        <row r="88">
          <cell r="B88" t="str">
            <v>E022-01-1420/2021</v>
          </cell>
          <cell r="C88" t="str">
            <v>Bush Mong'are ORINA</v>
          </cell>
          <cell r="D88">
            <v>9</v>
          </cell>
          <cell r="E88">
            <v>4</v>
          </cell>
          <cell r="F88">
            <v>0</v>
          </cell>
          <cell r="G88">
            <v>3.25</v>
          </cell>
          <cell r="H88">
            <v>15</v>
          </cell>
          <cell r="I88">
            <v>0</v>
          </cell>
          <cell r="J88">
            <v>3</v>
          </cell>
          <cell r="K88">
            <v>13</v>
          </cell>
          <cell r="L88">
            <v>6</v>
          </cell>
          <cell r="M88">
            <v>0</v>
          </cell>
          <cell r="N88">
            <v>7.875</v>
          </cell>
          <cell r="O88">
            <v>14.1</v>
          </cell>
          <cell r="P88">
            <v>22</v>
          </cell>
          <cell r="Q88">
            <v>16</v>
          </cell>
          <cell r="R88">
            <v>0</v>
          </cell>
          <cell r="S88">
            <v>0</v>
          </cell>
          <cell r="T88">
            <v>15</v>
          </cell>
          <cell r="U88">
            <v>53</v>
          </cell>
          <cell r="V88">
            <v>67</v>
          </cell>
        </row>
        <row r="89">
          <cell r="B89" t="str">
            <v>E022-01-1421/2021</v>
          </cell>
          <cell r="C89" t="str">
            <v>Gregory Ajwang OWINO</v>
          </cell>
          <cell r="D89">
            <v>8</v>
          </cell>
          <cell r="E89">
            <v>9</v>
          </cell>
          <cell r="F89">
            <v>0</v>
          </cell>
          <cell r="G89">
            <v>4.25</v>
          </cell>
          <cell r="H89">
            <v>14</v>
          </cell>
          <cell r="I89">
            <v>0</v>
          </cell>
          <cell r="J89">
            <v>2.8000000000000003</v>
          </cell>
          <cell r="K89">
            <v>12</v>
          </cell>
          <cell r="L89">
            <v>7</v>
          </cell>
          <cell r="M89">
            <v>0</v>
          </cell>
          <cell r="N89">
            <v>8</v>
          </cell>
          <cell r="O89">
            <v>15.1</v>
          </cell>
          <cell r="P89">
            <v>18</v>
          </cell>
          <cell r="Q89">
            <v>11</v>
          </cell>
          <cell r="R89">
            <v>0</v>
          </cell>
          <cell r="S89">
            <v>16</v>
          </cell>
          <cell r="T89">
            <v>0</v>
          </cell>
          <cell r="U89">
            <v>45</v>
          </cell>
          <cell r="V89">
            <v>60</v>
          </cell>
        </row>
        <row r="90">
          <cell r="B90" t="str">
            <v>EO22-01-1422/2021</v>
          </cell>
          <cell r="C90" t="str">
            <v>Okoth Zefenath OWILI</v>
          </cell>
          <cell r="D90">
            <v>9</v>
          </cell>
          <cell r="E90">
            <v>6</v>
          </cell>
          <cell r="F90">
            <v>0</v>
          </cell>
          <cell r="G90">
            <v>3.75</v>
          </cell>
          <cell r="H90">
            <v>15</v>
          </cell>
          <cell r="I90">
            <v>0</v>
          </cell>
          <cell r="J90">
            <v>3</v>
          </cell>
          <cell r="K90">
            <v>13</v>
          </cell>
          <cell r="L90">
            <v>8</v>
          </cell>
          <cell r="M90">
            <v>0</v>
          </cell>
          <cell r="N90">
            <v>8.875</v>
          </cell>
          <cell r="O90">
            <v>15.6</v>
          </cell>
          <cell r="P90">
            <v>19</v>
          </cell>
          <cell r="Q90">
            <v>11</v>
          </cell>
          <cell r="R90">
            <v>0</v>
          </cell>
          <cell r="S90">
            <v>14</v>
          </cell>
          <cell r="T90">
            <v>0</v>
          </cell>
          <cell r="U90">
            <v>44</v>
          </cell>
          <cell r="V90">
            <v>60</v>
          </cell>
        </row>
        <row r="91">
          <cell r="B91" t="str">
            <v>E022-01-1423/2021</v>
          </cell>
          <cell r="C91" t="str">
            <v>Nickson KIPROTICH</v>
          </cell>
          <cell r="D91">
            <v>9</v>
          </cell>
          <cell r="E91">
            <v>4</v>
          </cell>
          <cell r="F91">
            <v>0</v>
          </cell>
          <cell r="G91">
            <v>3.25</v>
          </cell>
          <cell r="H91">
            <v>13</v>
          </cell>
          <cell r="I91">
            <v>0</v>
          </cell>
          <cell r="J91">
            <v>2.6</v>
          </cell>
          <cell r="K91">
            <v>14</v>
          </cell>
          <cell r="L91">
            <v>6</v>
          </cell>
          <cell r="M91">
            <v>0</v>
          </cell>
          <cell r="N91">
            <v>8.25</v>
          </cell>
          <cell r="O91">
            <v>14.1</v>
          </cell>
          <cell r="P91">
            <v>28</v>
          </cell>
          <cell r="Q91">
            <v>12</v>
          </cell>
          <cell r="R91">
            <v>0</v>
          </cell>
          <cell r="S91">
            <v>16</v>
          </cell>
          <cell r="T91">
            <v>0</v>
          </cell>
          <cell r="U91">
            <v>56</v>
          </cell>
          <cell r="V91">
            <v>70</v>
          </cell>
        </row>
        <row r="92">
          <cell r="B92" t="str">
            <v>E022-01-1425/2021</v>
          </cell>
          <cell r="C92" t="str">
            <v>Isaac Meangi MURIITHI</v>
          </cell>
          <cell r="D92">
            <v>10</v>
          </cell>
          <cell r="E92">
            <v>7</v>
          </cell>
          <cell r="F92">
            <v>0</v>
          </cell>
          <cell r="G92">
            <v>4.25</v>
          </cell>
          <cell r="H92">
            <v>15</v>
          </cell>
          <cell r="I92">
            <v>0</v>
          </cell>
          <cell r="J92">
            <v>3</v>
          </cell>
          <cell r="K92">
            <v>13</v>
          </cell>
          <cell r="L92">
            <v>9</v>
          </cell>
          <cell r="M92">
            <v>0</v>
          </cell>
          <cell r="N92">
            <v>9.375</v>
          </cell>
          <cell r="O92">
            <v>16.600000000000001</v>
          </cell>
          <cell r="P92">
            <v>27</v>
          </cell>
          <cell r="Q92">
            <v>14</v>
          </cell>
          <cell r="R92">
            <v>0</v>
          </cell>
          <cell r="S92">
            <v>10</v>
          </cell>
          <cell r="T92">
            <v>0</v>
          </cell>
          <cell r="U92">
            <v>51</v>
          </cell>
          <cell r="V92">
            <v>68</v>
          </cell>
        </row>
        <row r="93">
          <cell r="B93" t="str">
            <v>E022-01-1429/2021</v>
          </cell>
          <cell r="C93" t="str">
            <v>Caleb Chege MUTHONI</v>
          </cell>
          <cell r="D93">
            <v>9</v>
          </cell>
          <cell r="E93">
            <v>7</v>
          </cell>
          <cell r="F93">
            <v>0</v>
          </cell>
          <cell r="G93">
            <v>4</v>
          </cell>
          <cell r="H93">
            <v>15</v>
          </cell>
          <cell r="I93">
            <v>0</v>
          </cell>
          <cell r="J93">
            <v>3</v>
          </cell>
          <cell r="K93">
            <v>11</v>
          </cell>
          <cell r="L93">
            <v>9</v>
          </cell>
          <cell r="M93">
            <v>0</v>
          </cell>
          <cell r="N93">
            <v>8.625</v>
          </cell>
          <cell r="O93">
            <v>15.6</v>
          </cell>
          <cell r="P93">
            <v>18</v>
          </cell>
          <cell r="Q93">
            <v>13</v>
          </cell>
          <cell r="R93">
            <v>0</v>
          </cell>
          <cell r="S93">
            <v>0</v>
          </cell>
          <cell r="T93">
            <v>5</v>
          </cell>
          <cell r="U93">
            <v>36</v>
          </cell>
          <cell r="V93">
            <v>52</v>
          </cell>
        </row>
        <row r="94">
          <cell r="B94" t="str">
            <v>E022-01-1439/2021</v>
          </cell>
          <cell r="C94" t="str">
            <v>Eugine Nyangweso OMBONGI</v>
          </cell>
          <cell r="D94">
            <v>8</v>
          </cell>
          <cell r="E94">
            <v>5</v>
          </cell>
          <cell r="F94">
            <v>0</v>
          </cell>
          <cell r="G94">
            <v>3.25</v>
          </cell>
          <cell r="H94">
            <v>15</v>
          </cell>
          <cell r="I94">
            <v>0</v>
          </cell>
          <cell r="J94">
            <v>3</v>
          </cell>
          <cell r="K94">
            <v>13</v>
          </cell>
          <cell r="L94">
            <v>7</v>
          </cell>
          <cell r="M94">
            <v>0</v>
          </cell>
          <cell r="N94">
            <v>8.375</v>
          </cell>
          <cell r="O94">
            <v>14.6</v>
          </cell>
          <cell r="P94">
            <v>15</v>
          </cell>
          <cell r="Q94">
            <v>11</v>
          </cell>
          <cell r="R94">
            <v>0</v>
          </cell>
          <cell r="S94">
            <v>12</v>
          </cell>
          <cell r="T94">
            <v>0</v>
          </cell>
          <cell r="U94">
            <v>38</v>
          </cell>
          <cell r="V94">
            <v>53</v>
          </cell>
        </row>
        <row r="95">
          <cell r="B95" t="str">
            <v>E022-01-1451/2021</v>
          </cell>
          <cell r="C95" t="str">
            <v>Emmanuel Mwanza ITHAU</v>
          </cell>
          <cell r="D95">
            <v>11</v>
          </cell>
          <cell r="E95">
            <v>9</v>
          </cell>
          <cell r="F95">
            <v>0</v>
          </cell>
          <cell r="G95">
            <v>5</v>
          </cell>
          <cell r="H95">
            <v>12</v>
          </cell>
          <cell r="I95">
            <v>0</v>
          </cell>
          <cell r="J95">
            <v>2.4</v>
          </cell>
          <cell r="K95">
            <v>10</v>
          </cell>
          <cell r="L95">
            <v>11</v>
          </cell>
          <cell r="M95">
            <v>0</v>
          </cell>
          <cell r="N95">
            <v>9.25</v>
          </cell>
          <cell r="O95">
            <v>16.7</v>
          </cell>
          <cell r="P95">
            <v>21</v>
          </cell>
          <cell r="Q95">
            <v>6</v>
          </cell>
          <cell r="R95">
            <v>0</v>
          </cell>
          <cell r="S95">
            <v>13</v>
          </cell>
          <cell r="T95">
            <v>0</v>
          </cell>
          <cell r="U95">
            <v>40</v>
          </cell>
          <cell r="V95">
            <v>57</v>
          </cell>
        </row>
        <row r="96">
          <cell r="B96" t="str">
            <v>E022-01-1482/2021</v>
          </cell>
          <cell r="C96" t="str">
            <v>Joel Kibiwott NG'ENO</v>
          </cell>
          <cell r="D96">
            <v>9</v>
          </cell>
          <cell r="E96">
            <v>6</v>
          </cell>
          <cell r="F96">
            <v>0</v>
          </cell>
          <cell r="G96">
            <v>3.75</v>
          </cell>
          <cell r="H96">
            <v>15</v>
          </cell>
          <cell r="I96">
            <v>0</v>
          </cell>
          <cell r="J96">
            <v>3</v>
          </cell>
          <cell r="K96">
            <v>13</v>
          </cell>
          <cell r="L96">
            <v>8</v>
          </cell>
          <cell r="M96">
            <v>0</v>
          </cell>
          <cell r="N96">
            <v>8.875</v>
          </cell>
          <cell r="O96">
            <v>15.6</v>
          </cell>
          <cell r="P96">
            <v>24</v>
          </cell>
          <cell r="Q96">
            <v>0</v>
          </cell>
          <cell r="R96">
            <v>12</v>
          </cell>
          <cell r="S96">
            <v>0</v>
          </cell>
          <cell r="T96">
            <v>12</v>
          </cell>
          <cell r="U96">
            <v>48</v>
          </cell>
          <cell r="V96">
            <v>64</v>
          </cell>
        </row>
        <row r="97">
          <cell r="B97" t="str">
            <v>E022-01-1484/2021</v>
          </cell>
          <cell r="C97" t="str">
            <v>Dennis KIBET</v>
          </cell>
          <cell r="D97">
            <v>10</v>
          </cell>
          <cell r="E97">
            <v>7</v>
          </cell>
          <cell r="F97">
            <v>0</v>
          </cell>
          <cell r="G97">
            <v>4.25</v>
          </cell>
          <cell r="H97">
            <v>15</v>
          </cell>
          <cell r="I97">
            <v>0</v>
          </cell>
          <cell r="J97">
            <v>3</v>
          </cell>
          <cell r="K97">
            <v>14</v>
          </cell>
          <cell r="L97">
            <v>9</v>
          </cell>
          <cell r="M97">
            <v>0</v>
          </cell>
          <cell r="N97">
            <v>9.7499999999999982</v>
          </cell>
          <cell r="O97">
            <v>17</v>
          </cell>
          <cell r="P97">
            <v>24</v>
          </cell>
          <cell r="Q97">
            <v>7</v>
          </cell>
          <cell r="R97">
            <v>0</v>
          </cell>
          <cell r="S97">
            <v>16</v>
          </cell>
          <cell r="T97">
            <v>0</v>
          </cell>
          <cell r="U97">
            <v>47</v>
          </cell>
          <cell r="V97">
            <v>64</v>
          </cell>
        </row>
        <row r="98">
          <cell r="B98" t="str">
            <v>E022-01-1494/2021</v>
          </cell>
          <cell r="C98" t="str">
            <v>Peter Muriu KANYUI</v>
          </cell>
          <cell r="D98">
            <v>10</v>
          </cell>
          <cell r="E98">
            <v>6</v>
          </cell>
          <cell r="F98">
            <v>0</v>
          </cell>
          <cell r="G98">
            <v>4</v>
          </cell>
          <cell r="H98">
            <v>11</v>
          </cell>
          <cell r="I98">
            <v>0</v>
          </cell>
          <cell r="J98">
            <v>2.2000000000000002</v>
          </cell>
          <cell r="K98">
            <v>11</v>
          </cell>
          <cell r="L98">
            <v>9</v>
          </cell>
          <cell r="M98">
            <v>0</v>
          </cell>
          <cell r="N98">
            <v>8.625</v>
          </cell>
          <cell r="O98">
            <v>14.8</v>
          </cell>
          <cell r="P98">
            <v>22</v>
          </cell>
          <cell r="Q98">
            <v>11</v>
          </cell>
          <cell r="R98">
            <v>0</v>
          </cell>
          <cell r="S98">
            <v>19</v>
          </cell>
          <cell r="T98">
            <v>0</v>
          </cell>
          <cell r="U98">
            <v>52</v>
          </cell>
          <cell r="V98">
            <v>67</v>
          </cell>
        </row>
        <row r="99">
          <cell r="B99" t="str">
            <v>E022-01-1499/2021</v>
          </cell>
          <cell r="C99" t="str">
            <v>Brian Kipchirchir BETT</v>
          </cell>
          <cell r="D99">
            <v>10</v>
          </cell>
          <cell r="E99">
            <v>8</v>
          </cell>
          <cell r="F99">
            <v>0</v>
          </cell>
          <cell r="G99">
            <v>4.5</v>
          </cell>
          <cell r="H99">
            <v>13</v>
          </cell>
          <cell r="I99">
            <v>0</v>
          </cell>
          <cell r="J99">
            <v>2.6</v>
          </cell>
          <cell r="K99">
            <v>14</v>
          </cell>
          <cell r="L99">
            <v>10</v>
          </cell>
          <cell r="M99">
            <v>0</v>
          </cell>
          <cell r="N99">
            <v>10.25</v>
          </cell>
          <cell r="O99">
            <v>17.399999999999999</v>
          </cell>
          <cell r="P99">
            <v>25</v>
          </cell>
          <cell r="Q99">
            <v>0</v>
          </cell>
          <cell r="R99">
            <v>6</v>
          </cell>
          <cell r="S99">
            <v>0</v>
          </cell>
          <cell r="T99">
            <v>14</v>
          </cell>
          <cell r="U99">
            <v>45</v>
          </cell>
          <cell r="V99">
            <v>62</v>
          </cell>
        </row>
        <row r="100">
          <cell r="B100" t="str">
            <v>E022-01-1506/2021</v>
          </cell>
          <cell r="C100" t="str">
            <v>Samwel Kamau KAGIRA</v>
          </cell>
          <cell r="D100">
            <v>11</v>
          </cell>
          <cell r="E100">
            <v>9</v>
          </cell>
          <cell r="F100">
            <v>0</v>
          </cell>
          <cell r="G100">
            <v>5</v>
          </cell>
          <cell r="H100">
            <v>10</v>
          </cell>
          <cell r="I100">
            <v>0</v>
          </cell>
          <cell r="J100">
            <v>2</v>
          </cell>
          <cell r="K100">
            <v>15</v>
          </cell>
          <cell r="L100">
            <v>11</v>
          </cell>
          <cell r="M100">
            <v>0</v>
          </cell>
          <cell r="N100">
            <v>11.125</v>
          </cell>
          <cell r="O100">
            <v>18.100000000000001</v>
          </cell>
          <cell r="P100">
            <v>26</v>
          </cell>
          <cell r="Q100">
            <v>0</v>
          </cell>
          <cell r="R100">
            <v>12</v>
          </cell>
          <cell r="S100">
            <v>17</v>
          </cell>
          <cell r="T100">
            <v>0</v>
          </cell>
          <cell r="U100">
            <v>55</v>
          </cell>
          <cell r="V100">
            <v>73</v>
          </cell>
        </row>
        <row r="101">
          <cell r="B101" t="str">
            <v>E022-01-1507/2021</v>
          </cell>
          <cell r="C101" t="str">
            <v>Solomon Wanyungu AMBOKA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 t="str">
            <v/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 t="str">
            <v/>
          </cell>
          <cell r="V101" t="str">
            <v/>
          </cell>
        </row>
        <row r="102">
          <cell r="B102" t="str">
            <v>E022-01-1871/2021</v>
          </cell>
          <cell r="C102" t="str">
            <v>Salome Waruguru WACHIRA</v>
          </cell>
          <cell r="D102">
            <v>11</v>
          </cell>
          <cell r="E102">
            <v>6</v>
          </cell>
          <cell r="F102">
            <v>0</v>
          </cell>
          <cell r="G102">
            <v>4.25</v>
          </cell>
          <cell r="H102">
            <v>11</v>
          </cell>
          <cell r="I102">
            <v>0</v>
          </cell>
          <cell r="J102">
            <v>2.2000000000000002</v>
          </cell>
          <cell r="K102">
            <v>13</v>
          </cell>
          <cell r="L102">
            <v>8</v>
          </cell>
          <cell r="M102">
            <v>0</v>
          </cell>
          <cell r="N102">
            <v>8.875</v>
          </cell>
          <cell r="O102">
            <v>15.3</v>
          </cell>
          <cell r="P102">
            <v>24</v>
          </cell>
          <cell r="Q102">
            <v>10</v>
          </cell>
          <cell r="R102">
            <v>0</v>
          </cell>
          <cell r="S102">
            <v>15</v>
          </cell>
          <cell r="T102">
            <v>0</v>
          </cell>
          <cell r="U102">
            <v>49</v>
          </cell>
          <cell r="V102">
            <v>64</v>
          </cell>
        </row>
        <row r="103">
          <cell r="B103" t="str">
            <v>E022-01-2209/2021</v>
          </cell>
          <cell r="C103" t="str">
            <v>Brenda Wangui WANJIRU</v>
          </cell>
          <cell r="D103">
            <v>10</v>
          </cell>
          <cell r="E103">
            <v>6</v>
          </cell>
          <cell r="F103">
            <v>0</v>
          </cell>
          <cell r="G103">
            <v>4</v>
          </cell>
          <cell r="H103">
            <v>15</v>
          </cell>
          <cell r="I103">
            <v>0</v>
          </cell>
          <cell r="J103">
            <v>3</v>
          </cell>
          <cell r="K103">
            <v>13</v>
          </cell>
          <cell r="L103">
            <v>8</v>
          </cell>
          <cell r="M103">
            <v>0</v>
          </cell>
          <cell r="N103">
            <v>8.875</v>
          </cell>
          <cell r="O103">
            <v>15.9</v>
          </cell>
          <cell r="P103">
            <v>28</v>
          </cell>
          <cell r="Q103">
            <v>17</v>
          </cell>
          <cell r="R103">
            <v>0</v>
          </cell>
          <cell r="S103">
            <v>19</v>
          </cell>
          <cell r="T103">
            <v>0</v>
          </cell>
          <cell r="U103">
            <v>64</v>
          </cell>
          <cell r="V103">
            <v>80</v>
          </cell>
        </row>
        <row r="104">
          <cell r="B104" t="str">
            <v>E022-01-2212/2021</v>
          </cell>
          <cell r="C104" t="str">
            <v>Brian Muuo MUTINDA</v>
          </cell>
          <cell r="D104">
            <v>8</v>
          </cell>
          <cell r="E104">
            <v>5</v>
          </cell>
          <cell r="F104">
            <v>0</v>
          </cell>
          <cell r="G104">
            <v>3.25</v>
          </cell>
          <cell r="H104">
            <v>15</v>
          </cell>
          <cell r="I104">
            <v>0</v>
          </cell>
          <cell r="J104">
            <v>3</v>
          </cell>
          <cell r="K104">
            <v>14</v>
          </cell>
          <cell r="L104">
            <v>7</v>
          </cell>
          <cell r="M104">
            <v>0</v>
          </cell>
          <cell r="N104">
            <v>8.7499999999999982</v>
          </cell>
          <cell r="O104">
            <v>15</v>
          </cell>
          <cell r="P104">
            <v>26</v>
          </cell>
          <cell r="Q104">
            <v>11</v>
          </cell>
          <cell r="R104">
            <v>0</v>
          </cell>
          <cell r="S104">
            <v>0</v>
          </cell>
          <cell r="T104">
            <v>11</v>
          </cell>
          <cell r="U104">
            <v>48</v>
          </cell>
          <cell r="V104">
            <v>63</v>
          </cell>
        </row>
        <row r="105">
          <cell r="B105" t="str">
            <v>E022-01-2413/2021</v>
          </cell>
          <cell r="C105" t="str">
            <v>Caleb Baraka NGUMA</v>
          </cell>
          <cell r="D105">
            <v>10</v>
          </cell>
          <cell r="E105">
            <v>6</v>
          </cell>
          <cell r="F105">
            <v>0</v>
          </cell>
          <cell r="G105">
            <v>4</v>
          </cell>
          <cell r="H105">
            <v>15</v>
          </cell>
          <cell r="I105">
            <v>0</v>
          </cell>
          <cell r="J105">
            <v>3</v>
          </cell>
          <cell r="K105">
            <v>11</v>
          </cell>
          <cell r="L105">
            <v>8</v>
          </cell>
          <cell r="M105">
            <v>0</v>
          </cell>
          <cell r="N105">
            <v>8.1250000000000018</v>
          </cell>
          <cell r="O105">
            <v>15.1</v>
          </cell>
          <cell r="P105">
            <v>21</v>
          </cell>
          <cell r="Q105">
            <v>11</v>
          </cell>
          <cell r="R105">
            <v>0</v>
          </cell>
          <cell r="S105">
            <v>9</v>
          </cell>
          <cell r="T105">
            <v>0</v>
          </cell>
          <cell r="U105">
            <v>41</v>
          </cell>
          <cell r="V105">
            <v>56</v>
          </cell>
        </row>
        <row r="106">
          <cell r="B106" t="str">
            <v>E022-01-2455/2021</v>
          </cell>
          <cell r="C106" t="str">
            <v>Mergery Wanjiru MUKOMA</v>
          </cell>
          <cell r="D106">
            <v>11</v>
          </cell>
          <cell r="E106">
            <v>6</v>
          </cell>
          <cell r="F106">
            <v>0</v>
          </cell>
          <cell r="G106">
            <v>4.25</v>
          </cell>
          <cell r="H106">
            <v>11</v>
          </cell>
          <cell r="I106">
            <v>0</v>
          </cell>
          <cell r="J106">
            <v>2.2000000000000002</v>
          </cell>
          <cell r="K106">
            <v>11</v>
          </cell>
          <cell r="L106">
            <v>8</v>
          </cell>
          <cell r="M106">
            <v>0</v>
          </cell>
          <cell r="N106">
            <v>8.1250000000000018</v>
          </cell>
          <cell r="O106">
            <v>14.6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 t="str">
            <v/>
          </cell>
          <cell r="V106">
            <v>15</v>
          </cell>
        </row>
        <row r="107">
          <cell r="B107" t="str">
            <v>E022-01-2456/2021</v>
          </cell>
          <cell r="C107" t="str">
            <v>Gibson mugambi MWITI</v>
          </cell>
          <cell r="D107">
            <v>12</v>
          </cell>
          <cell r="E107">
            <v>7</v>
          </cell>
          <cell r="F107">
            <v>0</v>
          </cell>
          <cell r="G107">
            <v>4.75</v>
          </cell>
          <cell r="H107">
            <v>15</v>
          </cell>
          <cell r="I107">
            <v>0</v>
          </cell>
          <cell r="J107">
            <v>3</v>
          </cell>
          <cell r="K107">
            <v>11</v>
          </cell>
          <cell r="L107">
            <v>9</v>
          </cell>
          <cell r="M107">
            <v>0</v>
          </cell>
          <cell r="N107">
            <v>8.625</v>
          </cell>
          <cell r="O107">
            <v>16.399999999999999</v>
          </cell>
          <cell r="P107">
            <v>27</v>
          </cell>
          <cell r="Q107">
            <v>15</v>
          </cell>
          <cell r="R107">
            <v>0</v>
          </cell>
          <cell r="S107">
            <v>0</v>
          </cell>
          <cell r="T107">
            <v>13</v>
          </cell>
          <cell r="U107">
            <v>55</v>
          </cell>
          <cell r="V107">
            <v>71</v>
          </cell>
        </row>
        <row r="108">
          <cell r="B108" t="str">
            <v>E022-01-2465/2021</v>
          </cell>
          <cell r="C108" t="str">
            <v>Norman Muturi Maina</v>
          </cell>
          <cell r="D108">
            <v>11</v>
          </cell>
          <cell r="E108">
            <v>8</v>
          </cell>
          <cell r="F108">
            <v>0</v>
          </cell>
          <cell r="G108">
            <v>4.75</v>
          </cell>
          <cell r="H108">
            <v>15</v>
          </cell>
          <cell r="I108">
            <v>0</v>
          </cell>
          <cell r="J108">
            <v>3</v>
          </cell>
          <cell r="K108">
            <v>11</v>
          </cell>
          <cell r="L108">
            <v>10</v>
          </cell>
          <cell r="M108">
            <v>0</v>
          </cell>
          <cell r="N108">
            <v>9.125</v>
          </cell>
          <cell r="O108">
            <v>16.899999999999999</v>
          </cell>
          <cell r="P108">
            <v>24</v>
          </cell>
          <cell r="Q108">
            <v>9</v>
          </cell>
          <cell r="R108">
            <v>0</v>
          </cell>
          <cell r="S108">
            <v>13</v>
          </cell>
          <cell r="T108">
            <v>0</v>
          </cell>
          <cell r="U108">
            <v>46</v>
          </cell>
          <cell r="V108">
            <v>63</v>
          </cell>
        </row>
        <row r="109">
          <cell r="B109" t="str">
            <v>E022-01-2476/2021</v>
          </cell>
          <cell r="C109" t="str">
            <v>Elvis Magare MOIRO</v>
          </cell>
          <cell r="D109">
            <v>11</v>
          </cell>
          <cell r="E109">
            <v>9</v>
          </cell>
          <cell r="F109">
            <v>0</v>
          </cell>
          <cell r="G109">
            <v>5</v>
          </cell>
          <cell r="H109">
            <v>12</v>
          </cell>
          <cell r="I109">
            <v>0</v>
          </cell>
          <cell r="J109">
            <v>2.4</v>
          </cell>
          <cell r="K109">
            <v>11</v>
          </cell>
          <cell r="L109">
            <v>11</v>
          </cell>
          <cell r="M109">
            <v>0</v>
          </cell>
          <cell r="N109">
            <v>9.625</v>
          </cell>
          <cell r="O109">
            <v>17</v>
          </cell>
          <cell r="P109">
            <v>16</v>
          </cell>
          <cell r="Q109">
            <v>8</v>
          </cell>
          <cell r="R109">
            <v>0</v>
          </cell>
          <cell r="S109">
            <v>10</v>
          </cell>
          <cell r="T109">
            <v>0</v>
          </cell>
          <cell r="U109">
            <v>34</v>
          </cell>
          <cell r="V109">
            <v>51</v>
          </cell>
        </row>
        <row r="110">
          <cell r="B110" t="str">
            <v>E022-01-2487/2021</v>
          </cell>
          <cell r="C110" t="str">
            <v>Victor Kariuki KUREMA</v>
          </cell>
          <cell r="D110">
            <v>8</v>
          </cell>
          <cell r="E110">
            <v>7</v>
          </cell>
          <cell r="F110">
            <v>0</v>
          </cell>
          <cell r="G110">
            <v>3.75</v>
          </cell>
          <cell r="H110">
            <v>8</v>
          </cell>
          <cell r="I110">
            <v>0</v>
          </cell>
          <cell r="J110">
            <v>1.6</v>
          </cell>
          <cell r="K110">
            <v>11</v>
          </cell>
          <cell r="L110">
            <v>9</v>
          </cell>
          <cell r="M110">
            <v>0</v>
          </cell>
          <cell r="N110">
            <v>8.625</v>
          </cell>
          <cell r="O110">
            <v>14</v>
          </cell>
          <cell r="P110">
            <v>21</v>
          </cell>
          <cell r="Q110">
            <v>13</v>
          </cell>
          <cell r="R110">
            <v>0</v>
          </cell>
          <cell r="S110">
            <v>11</v>
          </cell>
          <cell r="T110">
            <v>0</v>
          </cell>
          <cell r="U110">
            <v>45</v>
          </cell>
          <cell r="V110">
            <v>59</v>
          </cell>
        </row>
        <row r="111">
          <cell r="B111" t="str">
            <v>E022-01-2523/2021</v>
          </cell>
          <cell r="C111" t="str">
            <v>Nickxon KIMATHI</v>
          </cell>
          <cell r="D111">
            <v>10</v>
          </cell>
          <cell r="E111">
            <v>6</v>
          </cell>
          <cell r="F111">
            <v>0</v>
          </cell>
          <cell r="G111">
            <v>4</v>
          </cell>
          <cell r="H111">
            <v>15</v>
          </cell>
          <cell r="I111">
            <v>0</v>
          </cell>
          <cell r="J111">
            <v>3</v>
          </cell>
          <cell r="K111">
            <v>11</v>
          </cell>
          <cell r="L111">
            <v>8</v>
          </cell>
          <cell r="M111">
            <v>0</v>
          </cell>
          <cell r="N111">
            <v>8.1250000000000018</v>
          </cell>
          <cell r="O111">
            <v>15.1</v>
          </cell>
          <cell r="P111">
            <v>18</v>
          </cell>
          <cell r="Q111">
            <v>8</v>
          </cell>
          <cell r="R111">
            <v>0</v>
          </cell>
          <cell r="S111">
            <v>15</v>
          </cell>
          <cell r="T111">
            <v>0</v>
          </cell>
          <cell r="U111">
            <v>41</v>
          </cell>
          <cell r="V111">
            <v>56</v>
          </cell>
        </row>
        <row r="112">
          <cell r="B112" t="str">
            <v>E022-01-2547/2021</v>
          </cell>
          <cell r="C112" t="str">
            <v>Elizabeth Mbulwa MUTUKU</v>
          </cell>
          <cell r="D112">
            <v>7</v>
          </cell>
          <cell r="E112">
            <v>6</v>
          </cell>
          <cell r="F112">
            <v>0</v>
          </cell>
          <cell r="G112">
            <v>3.2499999999999996</v>
          </cell>
          <cell r="H112">
            <v>8</v>
          </cell>
          <cell r="I112">
            <v>0</v>
          </cell>
          <cell r="J112">
            <v>1.6</v>
          </cell>
          <cell r="K112">
            <v>11</v>
          </cell>
          <cell r="L112">
            <v>8</v>
          </cell>
          <cell r="M112">
            <v>0</v>
          </cell>
          <cell r="N112">
            <v>8.1250000000000018</v>
          </cell>
          <cell r="O112">
            <v>13</v>
          </cell>
          <cell r="P112">
            <v>26</v>
          </cell>
          <cell r="Q112">
            <v>13</v>
          </cell>
          <cell r="R112">
            <v>0</v>
          </cell>
          <cell r="S112">
            <v>14</v>
          </cell>
          <cell r="T112">
            <v>0</v>
          </cell>
          <cell r="U112">
            <v>53</v>
          </cell>
          <cell r="V112">
            <v>66</v>
          </cell>
        </row>
        <row r="113">
          <cell r="B113" t="str">
            <v>E022-01-2505/2021</v>
          </cell>
          <cell r="C113" t="str">
            <v>Ryan kiprotich CHERUIYOT</v>
          </cell>
          <cell r="D113">
            <v>9</v>
          </cell>
          <cell r="E113">
            <v>4</v>
          </cell>
          <cell r="F113">
            <v>0</v>
          </cell>
          <cell r="G113">
            <v>3.25</v>
          </cell>
          <cell r="H113">
            <v>10</v>
          </cell>
          <cell r="I113">
            <v>0</v>
          </cell>
          <cell r="J113">
            <v>2</v>
          </cell>
          <cell r="K113">
            <v>13</v>
          </cell>
          <cell r="L113">
            <v>6</v>
          </cell>
          <cell r="M113">
            <v>0</v>
          </cell>
          <cell r="N113">
            <v>7.875</v>
          </cell>
          <cell r="O113">
            <v>13.1</v>
          </cell>
          <cell r="P113">
            <v>20</v>
          </cell>
          <cell r="Q113">
            <v>12</v>
          </cell>
          <cell r="R113">
            <v>0</v>
          </cell>
          <cell r="S113">
            <v>8</v>
          </cell>
          <cell r="T113">
            <v>0</v>
          </cell>
          <cell r="U113">
            <v>40</v>
          </cell>
          <cell r="V113">
            <v>53</v>
          </cell>
        </row>
        <row r="114">
          <cell r="B114" t="str">
            <v>E022-01-2579/2021</v>
          </cell>
          <cell r="C114" t="str">
            <v>Claude CHEMOIWA</v>
          </cell>
          <cell r="D114">
            <v>9</v>
          </cell>
          <cell r="E114">
            <v>4</v>
          </cell>
          <cell r="F114">
            <v>0</v>
          </cell>
          <cell r="G114">
            <v>3.25</v>
          </cell>
          <cell r="H114">
            <v>10</v>
          </cell>
          <cell r="I114">
            <v>0</v>
          </cell>
          <cell r="J114">
            <v>2</v>
          </cell>
          <cell r="K114">
            <v>12</v>
          </cell>
          <cell r="L114">
            <v>6</v>
          </cell>
          <cell r="M114">
            <v>0</v>
          </cell>
          <cell r="N114">
            <v>7.5</v>
          </cell>
          <cell r="O114">
            <v>12.8</v>
          </cell>
          <cell r="P114">
            <v>25</v>
          </cell>
          <cell r="Q114">
            <v>12</v>
          </cell>
          <cell r="R114">
            <v>0</v>
          </cell>
          <cell r="S114">
            <v>12</v>
          </cell>
          <cell r="T114">
            <v>0</v>
          </cell>
          <cell r="U114">
            <v>49</v>
          </cell>
          <cell r="V114">
            <v>62</v>
          </cell>
        </row>
        <row r="115">
          <cell r="B115" t="str">
            <v>E022-01-2638/2021</v>
          </cell>
          <cell r="C115" t="str">
            <v>Mark Allan Mwangi KINYUA</v>
          </cell>
          <cell r="D115">
            <v>10</v>
          </cell>
          <cell r="E115">
            <v>8</v>
          </cell>
          <cell r="F115">
            <v>0</v>
          </cell>
          <cell r="G115">
            <v>4.5</v>
          </cell>
          <cell r="H115">
            <v>15</v>
          </cell>
          <cell r="I115">
            <v>0</v>
          </cell>
          <cell r="J115">
            <v>3</v>
          </cell>
          <cell r="K115">
            <v>12</v>
          </cell>
          <cell r="L115">
            <v>10</v>
          </cell>
          <cell r="M115">
            <v>0</v>
          </cell>
          <cell r="N115">
            <v>9.5</v>
          </cell>
          <cell r="O115">
            <v>17</v>
          </cell>
          <cell r="P115">
            <v>25</v>
          </cell>
          <cell r="Q115">
            <v>0</v>
          </cell>
          <cell r="R115">
            <v>8</v>
          </cell>
          <cell r="S115">
            <v>18</v>
          </cell>
          <cell r="T115">
            <v>0</v>
          </cell>
          <cell r="U115">
            <v>51</v>
          </cell>
          <cell r="V115">
            <v>68</v>
          </cell>
        </row>
        <row r="116">
          <cell r="B116" t="str">
            <v>E022-01-2648/2021</v>
          </cell>
          <cell r="C116" t="str">
            <v>Benjamin Kamau KABURA</v>
          </cell>
          <cell r="D116">
            <v>12</v>
          </cell>
          <cell r="E116">
            <v>7</v>
          </cell>
          <cell r="F116">
            <v>0</v>
          </cell>
          <cell r="G116">
            <v>4.75</v>
          </cell>
          <cell r="H116">
            <v>15</v>
          </cell>
          <cell r="I116">
            <v>0</v>
          </cell>
          <cell r="J116">
            <v>3</v>
          </cell>
          <cell r="K116">
            <v>11</v>
          </cell>
          <cell r="L116">
            <v>9</v>
          </cell>
          <cell r="M116">
            <v>0</v>
          </cell>
          <cell r="N116">
            <v>8.625</v>
          </cell>
          <cell r="O116">
            <v>16.399999999999999</v>
          </cell>
          <cell r="P116">
            <v>27</v>
          </cell>
          <cell r="Q116">
            <v>15</v>
          </cell>
          <cell r="R116">
            <v>0</v>
          </cell>
          <cell r="S116">
            <v>0</v>
          </cell>
          <cell r="T116">
            <v>17</v>
          </cell>
          <cell r="U116">
            <v>59</v>
          </cell>
          <cell r="V116">
            <v>75</v>
          </cell>
        </row>
        <row r="117">
          <cell r="B117" t="str">
            <v>E022-01-2650/2021</v>
          </cell>
          <cell r="C117" t="str">
            <v>Andrew MOINDI ONGUBO</v>
          </cell>
          <cell r="D117">
            <v>8</v>
          </cell>
          <cell r="E117">
            <v>5</v>
          </cell>
          <cell r="F117">
            <v>0</v>
          </cell>
          <cell r="G117">
            <v>3.25</v>
          </cell>
          <cell r="H117">
            <v>15</v>
          </cell>
          <cell r="I117">
            <v>0</v>
          </cell>
          <cell r="J117">
            <v>3</v>
          </cell>
          <cell r="K117">
            <v>12</v>
          </cell>
          <cell r="L117">
            <v>7</v>
          </cell>
          <cell r="M117">
            <v>0</v>
          </cell>
          <cell r="N117">
            <v>8</v>
          </cell>
          <cell r="O117">
            <v>14.3</v>
          </cell>
          <cell r="P117">
            <v>23</v>
          </cell>
          <cell r="Q117">
            <v>10</v>
          </cell>
          <cell r="R117">
            <v>0</v>
          </cell>
          <cell r="S117">
            <v>14</v>
          </cell>
          <cell r="T117">
            <v>0</v>
          </cell>
          <cell r="U117">
            <v>47</v>
          </cell>
          <cell r="V117">
            <v>61</v>
          </cell>
        </row>
        <row r="118">
          <cell r="B118" t="str">
            <v>E022-01-2776/2021</v>
          </cell>
          <cell r="C118" t="str">
            <v>Bernice Mwende GIOCHI</v>
          </cell>
          <cell r="D118">
            <v>11</v>
          </cell>
          <cell r="E118">
            <v>8</v>
          </cell>
          <cell r="F118">
            <v>0</v>
          </cell>
          <cell r="G118">
            <v>4.75</v>
          </cell>
          <cell r="H118">
            <v>15</v>
          </cell>
          <cell r="I118">
            <v>0</v>
          </cell>
          <cell r="J118">
            <v>3</v>
          </cell>
          <cell r="K118">
            <v>13</v>
          </cell>
          <cell r="L118">
            <v>10</v>
          </cell>
          <cell r="M118">
            <v>0</v>
          </cell>
          <cell r="N118">
            <v>9.875</v>
          </cell>
          <cell r="O118">
            <v>17.600000000000001</v>
          </cell>
          <cell r="P118">
            <v>26</v>
          </cell>
          <cell r="Q118">
            <v>0</v>
          </cell>
          <cell r="R118">
            <v>15</v>
          </cell>
          <cell r="S118">
            <v>0</v>
          </cell>
          <cell r="T118">
            <v>15</v>
          </cell>
          <cell r="U118">
            <v>56</v>
          </cell>
          <cell r="V118">
            <v>74</v>
          </cell>
        </row>
        <row r="119">
          <cell r="B119" t="str">
            <v>E022-01-2805/2021</v>
          </cell>
          <cell r="C119" t="str">
            <v>Samuel Kimemia MWANGI</v>
          </cell>
          <cell r="D119">
            <v>10</v>
          </cell>
          <cell r="E119">
            <v>6</v>
          </cell>
          <cell r="F119">
            <v>0</v>
          </cell>
          <cell r="G119">
            <v>4</v>
          </cell>
          <cell r="H119">
            <v>15</v>
          </cell>
          <cell r="I119">
            <v>0</v>
          </cell>
          <cell r="J119">
            <v>3</v>
          </cell>
          <cell r="K119">
            <v>12</v>
          </cell>
          <cell r="L119">
            <v>8</v>
          </cell>
          <cell r="M119">
            <v>0</v>
          </cell>
          <cell r="N119">
            <v>8.5</v>
          </cell>
          <cell r="O119">
            <v>15.5</v>
          </cell>
          <cell r="P119">
            <v>25</v>
          </cell>
          <cell r="Q119">
            <v>11</v>
          </cell>
          <cell r="R119">
            <v>0</v>
          </cell>
          <cell r="S119">
            <v>12</v>
          </cell>
          <cell r="T119">
            <v>0</v>
          </cell>
          <cell r="U119">
            <v>48</v>
          </cell>
          <cell r="V119">
            <v>64</v>
          </cell>
        </row>
        <row r="120">
          <cell r="B120" t="str">
            <v>E022-01-2843/2021</v>
          </cell>
          <cell r="C120" t="str">
            <v>Dennis Musya MUSYOKA</v>
          </cell>
          <cell r="D120">
            <v>9</v>
          </cell>
          <cell r="E120">
            <v>6</v>
          </cell>
          <cell r="F120">
            <v>0</v>
          </cell>
          <cell r="G120">
            <v>3.75</v>
          </cell>
          <cell r="H120">
            <v>15</v>
          </cell>
          <cell r="I120">
            <v>0</v>
          </cell>
          <cell r="J120">
            <v>3</v>
          </cell>
          <cell r="K120">
            <v>11</v>
          </cell>
          <cell r="L120">
            <v>8</v>
          </cell>
          <cell r="M120">
            <v>0</v>
          </cell>
          <cell r="N120">
            <v>8.1250000000000018</v>
          </cell>
          <cell r="O120">
            <v>14.9</v>
          </cell>
          <cell r="P120">
            <v>12</v>
          </cell>
          <cell r="Q120">
            <v>7</v>
          </cell>
          <cell r="R120">
            <v>0</v>
          </cell>
          <cell r="S120">
            <v>0</v>
          </cell>
          <cell r="T120">
            <v>15</v>
          </cell>
          <cell r="U120">
            <v>34</v>
          </cell>
          <cell r="V120">
            <v>49</v>
          </cell>
        </row>
        <row r="121">
          <cell r="B121" t="str">
            <v>E022-01-2871/2021</v>
          </cell>
          <cell r="C121" t="str">
            <v>Morris Waithaka KARIUKI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 t="str">
            <v/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 t="str">
            <v/>
          </cell>
          <cell r="V121" t="str">
            <v/>
          </cell>
        </row>
        <row r="122">
          <cell r="B122" t="str">
            <v>E022-01-2968/2021</v>
          </cell>
          <cell r="C122" t="str">
            <v>Simon Kamangaru MUNYIRI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 t="str">
            <v/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 t="str">
            <v/>
          </cell>
          <cell r="V122" t="str">
            <v/>
          </cell>
        </row>
        <row r="123">
          <cell r="B123" t="str">
            <v>E022-01-1018/2020</v>
          </cell>
          <cell r="C123" t="str">
            <v>Mark Mwangi MURIITHI</v>
          </cell>
          <cell r="D123">
            <v>10</v>
          </cell>
          <cell r="E123">
            <v>8</v>
          </cell>
          <cell r="F123">
            <v>0</v>
          </cell>
          <cell r="G123">
            <v>4.5</v>
          </cell>
          <cell r="H123">
            <v>13</v>
          </cell>
          <cell r="I123">
            <v>0</v>
          </cell>
          <cell r="J123">
            <v>2.6</v>
          </cell>
          <cell r="K123">
            <v>11</v>
          </cell>
          <cell r="L123">
            <v>10</v>
          </cell>
          <cell r="M123">
            <v>0</v>
          </cell>
          <cell r="N123">
            <v>9.125</v>
          </cell>
          <cell r="O123">
            <v>16.2</v>
          </cell>
          <cell r="P123">
            <v>21</v>
          </cell>
          <cell r="Q123">
            <v>0</v>
          </cell>
          <cell r="R123">
            <v>17</v>
          </cell>
          <cell r="S123">
            <v>0</v>
          </cell>
          <cell r="T123">
            <v>17</v>
          </cell>
          <cell r="U123">
            <v>55</v>
          </cell>
          <cell r="V123">
            <v>71</v>
          </cell>
        </row>
        <row r="124">
          <cell r="B124" t="str">
            <v>E022-01-1023/2020</v>
          </cell>
          <cell r="C124" t="str">
            <v>Peter MuguroNJOROGE</v>
          </cell>
          <cell r="D124">
            <v>11</v>
          </cell>
          <cell r="E124">
            <v>6</v>
          </cell>
          <cell r="F124">
            <v>0</v>
          </cell>
          <cell r="G124">
            <v>4.25</v>
          </cell>
          <cell r="H124">
            <v>15</v>
          </cell>
          <cell r="I124">
            <v>0</v>
          </cell>
          <cell r="J124">
            <v>3</v>
          </cell>
          <cell r="K124">
            <v>12</v>
          </cell>
          <cell r="L124">
            <v>8</v>
          </cell>
          <cell r="M124">
            <v>0</v>
          </cell>
          <cell r="N124">
            <v>8.5</v>
          </cell>
          <cell r="O124">
            <v>15.8</v>
          </cell>
          <cell r="P124">
            <v>20</v>
          </cell>
          <cell r="Q124">
            <v>13</v>
          </cell>
          <cell r="R124">
            <v>0</v>
          </cell>
          <cell r="S124">
            <v>0</v>
          </cell>
          <cell r="T124">
            <v>10</v>
          </cell>
          <cell r="U124">
            <v>43</v>
          </cell>
          <cell r="V124">
            <v>59</v>
          </cell>
        </row>
        <row r="125">
          <cell r="B125" t="str">
            <v>E022‐01‐1034/2020</v>
          </cell>
          <cell r="C125" t="str">
            <v>Paul Okuyo SHAPWALA</v>
          </cell>
          <cell r="D125">
            <v>10</v>
          </cell>
          <cell r="E125">
            <v>8</v>
          </cell>
          <cell r="F125">
            <v>0</v>
          </cell>
          <cell r="G125">
            <v>4.5</v>
          </cell>
          <cell r="H125">
            <v>15</v>
          </cell>
          <cell r="I125">
            <v>0</v>
          </cell>
          <cell r="J125">
            <v>3</v>
          </cell>
          <cell r="K125">
            <v>11</v>
          </cell>
          <cell r="L125">
            <v>10</v>
          </cell>
          <cell r="M125">
            <v>0</v>
          </cell>
          <cell r="N125">
            <v>9.125</v>
          </cell>
          <cell r="O125">
            <v>16.600000000000001</v>
          </cell>
          <cell r="P125">
            <v>25</v>
          </cell>
          <cell r="Q125">
            <v>12</v>
          </cell>
          <cell r="R125">
            <v>0</v>
          </cell>
          <cell r="S125">
            <v>0</v>
          </cell>
          <cell r="T125">
            <v>17</v>
          </cell>
          <cell r="U125">
            <v>54</v>
          </cell>
          <cell r="V125">
            <v>71</v>
          </cell>
        </row>
        <row r="126">
          <cell r="B126" t="str">
            <v>E022-01-1051/2020</v>
          </cell>
          <cell r="C126" t="str">
            <v>Kamunyaki Maxwell Mutethia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 t="str">
            <v/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 t="str">
            <v/>
          </cell>
          <cell r="V126" t="str">
            <v/>
          </cell>
        </row>
        <row r="127">
          <cell r="B127" t="str">
            <v>E022-01-1073/2020</v>
          </cell>
          <cell r="C127" t="str">
            <v>John Nyamogo OMOLO</v>
          </cell>
          <cell r="D127">
            <v>10</v>
          </cell>
          <cell r="E127">
            <v>8</v>
          </cell>
          <cell r="F127">
            <v>0</v>
          </cell>
          <cell r="G127">
            <v>4.5</v>
          </cell>
          <cell r="H127">
            <v>15</v>
          </cell>
          <cell r="I127">
            <v>0</v>
          </cell>
          <cell r="J127">
            <v>3</v>
          </cell>
          <cell r="K127">
            <v>11</v>
          </cell>
          <cell r="L127">
            <v>10</v>
          </cell>
          <cell r="M127">
            <v>0</v>
          </cell>
          <cell r="N127">
            <v>9.125</v>
          </cell>
          <cell r="O127">
            <v>16.600000000000001</v>
          </cell>
          <cell r="P127">
            <v>24</v>
          </cell>
          <cell r="Q127">
            <v>0</v>
          </cell>
          <cell r="R127">
            <v>15</v>
          </cell>
          <cell r="S127">
            <v>0</v>
          </cell>
          <cell r="T127">
            <v>15</v>
          </cell>
          <cell r="U127">
            <v>54</v>
          </cell>
          <cell r="V127">
            <v>71</v>
          </cell>
        </row>
        <row r="128">
          <cell r="B128" t="str">
            <v>E022-01-2420/2020</v>
          </cell>
          <cell r="C128" t="str">
            <v>Vincent KIPROTICH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 t="str">
            <v/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 t="str">
            <v/>
          </cell>
          <cell r="V128" t="str">
            <v/>
          </cell>
        </row>
        <row r="129">
          <cell r="B129" t="str">
            <v>E022-01-2156/2019</v>
          </cell>
          <cell r="C129" t="str">
            <v>Patience Inyani</v>
          </cell>
          <cell r="D129">
            <v>9</v>
          </cell>
          <cell r="E129">
            <v>4</v>
          </cell>
          <cell r="F129">
            <v>0</v>
          </cell>
          <cell r="G129">
            <v>3.25</v>
          </cell>
          <cell r="H129">
            <v>15</v>
          </cell>
          <cell r="I129">
            <v>0</v>
          </cell>
          <cell r="J129">
            <v>3</v>
          </cell>
          <cell r="K129">
            <v>12</v>
          </cell>
          <cell r="L129">
            <v>6</v>
          </cell>
          <cell r="M129">
            <v>0</v>
          </cell>
          <cell r="N129">
            <v>7.5</v>
          </cell>
          <cell r="O129">
            <v>13.8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 t="str">
            <v/>
          </cell>
          <cell r="V129">
            <v>14</v>
          </cell>
        </row>
        <row r="130">
          <cell r="B130" t="str">
            <v>E022-01-1097/2018</v>
          </cell>
          <cell r="C130" t="str">
            <v>Johnstone Gakonya</v>
          </cell>
          <cell r="D130">
            <v>10</v>
          </cell>
          <cell r="E130">
            <v>9</v>
          </cell>
          <cell r="F130">
            <v>0</v>
          </cell>
          <cell r="G130">
            <v>4.75</v>
          </cell>
          <cell r="H130">
            <v>14</v>
          </cell>
          <cell r="I130">
            <v>0</v>
          </cell>
          <cell r="J130">
            <v>2.8000000000000003</v>
          </cell>
          <cell r="K130">
            <v>11</v>
          </cell>
          <cell r="L130">
            <v>11</v>
          </cell>
          <cell r="M130">
            <v>0</v>
          </cell>
          <cell r="N130">
            <v>9.625</v>
          </cell>
          <cell r="O130">
            <v>17.2</v>
          </cell>
          <cell r="P130">
            <v>26</v>
          </cell>
          <cell r="Q130">
            <v>7</v>
          </cell>
          <cell r="R130">
            <v>0</v>
          </cell>
          <cell r="S130">
            <v>0</v>
          </cell>
          <cell r="T130">
            <v>8</v>
          </cell>
          <cell r="U130">
            <v>41</v>
          </cell>
          <cell r="V130">
            <v>58</v>
          </cell>
        </row>
        <row r="131">
          <cell r="B131" t="str">
            <v>E022-01-1090/2018</v>
          </cell>
          <cell r="C131" t="str">
            <v>Kelvin Asiago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 t="str">
            <v/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 t="str">
            <v/>
          </cell>
          <cell r="V131" t="str">
            <v/>
          </cell>
        </row>
        <row r="132">
          <cell r="B132" t="str">
            <v>E022-01-0785/2019</v>
          </cell>
          <cell r="C132" t="str">
            <v>Carline Lukoa CHEMIATI</v>
          </cell>
          <cell r="D132">
            <v>11</v>
          </cell>
          <cell r="E132">
            <v>8</v>
          </cell>
          <cell r="F132">
            <v>0</v>
          </cell>
          <cell r="G132">
            <v>4.75</v>
          </cell>
          <cell r="H132">
            <v>10</v>
          </cell>
          <cell r="I132">
            <v>0</v>
          </cell>
          <cell r="J132">
            <v>2</v>
          </cell>
          <cell r="K132">
            <v>12</v>
          </cell>
          <cell r="L132">
            <v>10</v>
          </cell>
          <cell r="M132">
            <v>0</v>
          </cell>
          <cell r="N132">
            <v>9.5</v>
          </cell>
          <cell r="O132">
            <v>16.3</v>
          </cell>
          <cell r="P132">
            <v>25</v>
          </cell>
          <cell r="Q132">
            <v>13</v>
          </cell>
          <cell r="R132">
            <v>0</v>
          </cell>
          <cell r="S132">
            <v>0</v>
          </cell>
          <cell r="T132">
            <v>13</v>
          </cell>
          <cell r="U132">
            <v>51</v>
          </cell>
          <cell r="V132">
            <v>67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</row>
        <row r="135">
          <cell r="B135" t="str">
            <v>E022-01-1026/2020</v>
          </cell>
          <cell r="C135" t="str">
            <v>Dennis Wamutitu Wambugu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 t="str">
            <v/>
          </cell>
          <cell r="P135">
            <v>23</v>
          </cell>
          <cell r="Q135">
            <v>9</v>
          </cell>
          <cell r="R135">
            <v>0</v>
          </cell>
          <cell r="S135">
            <v>10</v>
          </cell>
          <cell r="T135">
            <v>0</v>
          </cell>
          <cell r="U135">
            <v>42</v>
          </cell>
          <cell r="V135">
            <v>42</v>
          </cell>
        </row>
        <row r="136">
          <cell r="B136">
            <v>0</v>
          </cell>
          <cell r="C136">
            <v>0</v>
          </cell>
          <cell r="D136">
            <v>0</v>
          </cell>
          <cell r="E136" t="str">
            <v>SUMMARY OF RESULTS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</row>
        <row r="137">
          <cell r="B137">
            <v>0</v>
          </cell>
          <cell r="C137">
            <v>0</v>
          </cell>
          <cell r="D137" t="str">
            <v>GRADE</v>
          </cell>
          <cell r="E137">
            <v>0</v>
          </cell>
          <cell r="F137" t="str">
            <v>A</v>
          </cell>
          <cell r="G137" t="str">
            <v>B</v>
          </cell>
          <cell r="H137" t="str">
            <v>C</v>
          </cell>
          <cell r="I137" t="str">
            <v>D</v>
          </cell>
          <cell r="J137" t="str">
            <v>E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 t="str">
            <v>CAT+ASS.+LAB</v>
          </cell>
          <cell r="P137">
            <v>0</v>
          </cell>
          <cell r="Q137" t="str">
            <v>EXAM</v>
          </cell>
          <cell r="R137">
            <v>0</v>
          </cell>
          <cell r="S137" t="str">
            <v>OVERALL</v>
          </cell>
          <cell r="T137">
            <v>0</v>
          </cell>
          <cell r="U137">
            <v>0</v>
          </cell>
          <cell r="V137">
            <v>0</v>
          </cell>
        </row>
        <row r="138">
          <cell r="B138">
            <v>0</v>
          </cell>
          <cell r="C138">
            <v>0</v>
          </cell>
          <cell r="D138" t="str">
            <v>I.E.</v>
          </cell>
          <cell r="E138">
            <v>0</v>
          </cell>
          <cell r="F138">
            <v>31</v>
          </cell>
          <cell r="G138">
            <v>45</v>
          </cell>
          <cell r="H138">
            <v>21</v>
          </cell>
          <cell r="I138">
            <v>5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 t="str">
            <v>CAT /30</v>
          </cell>
          <cell r="P138" t="str">
            <v xml:space="preserve">% </v>
          </cell>
          <cell r="Q138" t="str">
            <v>EXAM /70</v>
          </cell>
          <cell r="R138" t="str">
            <v>%</v>
          </cell>
          <cell r="S138" t="str">
            <v>/100</v>
          </cell>
          <cell r="T138">
            <v>0</v>
          </cell>
          <cell r="U138">
            <v>0</v>
          </cell>
          <cell r="V138">
            <v>0</v>
          </cell>
        </row>
        <row r="139">
          <cell r="B139">
            <v>0</v>
          </cell>
          <cell r="C139">
            <v>0</v>
          </cell>
          <cell r="D139" t="str">
            <v xml:space="preserve">E.E. 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 t="str">
            <v>MEAN</v>
          </cell>
          <cell r="M139">
            <v>0</v>
          </cell>
          <cell r="N139" t="str">
            <v>I.E.</v>
          </cell>
          <cell r="O139">
            <v>15.55238095238094</v>
          </cell>
          <cell r="P139">
            <v>51.841269841269799</v>
          </cell>
          <cell r="Q139">
            <v>48.794117647058826</v>
          </cell>
          <cell r="R139">
            <v>69.705882352941188</v>
          </cell>
          <cell r="S139">
            <v>62.367924528301884</v>
          </cell>
          <cell r="T139">
            <v>0</v>
          </cell>
          <cell r="U139">
            <v>0</v>
          </cell>
          <cell r="V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 t="str">
            <v>E.E.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 t="str">
            <v xml:space="preserve">I.E. </v>
          </cell>
          <cell r="G141" t="str">
            <v>E.E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 t="str">
            <v>MIN. MARK</v>
          </cell>
          <cell r="M141">
            <v>0</v>
          </cell>
          <cell r="N141" t="str">
            <v>I.E.</v>
          </cell>
          <cell r="O141">
            <v>12.3</v>
          </cell>
          <cell r="P141">
            <v>41</v>
          </cell>
          <cell r="Q141">
            <v>30</v>
          </cell>
          <cell r="R141">
            <v>42.857142857142854</v>
          </cell>
          <cell r="S141">
            <v>14</v>
          </cell>
          <cell r="T141">
            <v>0</v>
          </cell>
          <cell r="U141">
            <v>0</v>
          </cell>
          <cell r="V141" t="str">
            <v>march 1st 2023</v>
          </cell>
        </row>
        <row r="142">
          <cell r="B142">
            <v>0</v>
          </cell>
          <cell r="C142">
            <v>0</v>
          </cell>
          <cell r="D142" t="str">
            <v>PASS</v>
          </cell>
          <cell r="E142">
            <v>0</v>
          </cell>
          <cell r="F142">
            <v>102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 t="str">
            <v>E.E.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 t="str">
            <v>Titus Mulembo</v>
          </cell>
        </row>
        <row r="143">
          <cell r="B143">
            <v>0</v>
          </cell>
          <cell r="C143">
            <v>0</v>
          </cell>
          <cell r="D143" t="str">
            <v>FAIL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 t="str">
            <v>MAX. MARK</v>
          </cell>
          <cell r="M143">
            <v>0</v>
          </cell>
          <cell r="N143" t="str">
            <v>I.E.</v>
          </cell>
          <cell r="O143">
            <v>18.100000000000001</v>
          </cell>
          <cell r="P143">
            <v>60.333333333333336</v>
          </cell>
          <cell r="Q143">
            <v>64</v>
          </cell>
          <cell r="R143">
            <v>91.428571428571431</v>
          </cell>
          <cell r="S143">
            <v>80</v>
          </cell>
          <cell r="T143">
            <v>0</v>
          </cell>
          <cell r="U143">
            <v>0</v>
          </cell>
          <cell r="V143">
            <v>0</v>
          </cell>
        </row>
        <row r="144">
          <cell r="B144">
            <v>0</v>
          </cell>
          <cell r="C144">
            <v>0</v>
          </cell>
          <cell r="D144" t="str">
            <v>ABSENT</v>
          </cell>
          <cell r="E144">
            <v>0</v>
          </cell>
          <cell r="F144">
            <v>17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 t="str">
            <v>E.E.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B145">
            <v>0</v>
          </cell>
          <cell r="C145">
            <v>0</v>
          </cell>
          <cell r="D145" t="str">
            <v>TOTAL</v>
          </cell>
          <cell r="E145">
            <v>0</v>
          </cell>
          <cell r="F145">
            <v>119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 t="str">
            <v>STD. DEV</v>
          </cell>
          <cell r="M145">
            <v>0</v>
          </cell>
          <cell r="N145" t="str">
            <v>I.E.</v>
          </cell>
          <cell r="O145">
            <v>1.2620263954096296</v>
          </cell>
          <cell r="P145">
            <v>4.2067546513654319</v>
          </cell>
          <cell r="Q145">
            <v>7.6628695027205698</v>
          </cell>
          <cell r="R145">
            <v>10.946956432457956</v>
          </cell>
          <cell r="S145">
            <v>12.376879729635762</v>
          </cell>
          <cell r="T145">
            <v>0</v>
          </cell>
          <cell r="U145">
            <v>0</v>
          </cell>
          <cell r="V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 t="str">
            <v>E.E.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</row>
      </sheetData>
      <sheetData sheetId="7"/>
      <sheetData sheetId="8"/>
      <sheetData sheetId="9"/>
      <sheetData sheetId="10">
        <row r="29">
          <cell r="B29" t="str">
            <v>E022-01-1347/2021</v>
          </cell>
          <cell r="C29" t="str">
            <v>Paul Migwi KABUCHWA</v>
          </cell>
          <cell r="D29">
            <v>20</v>
          </cell>
          <cell r="E29">
            <v>11</v>
          </cell>
          <cell r="F29">
            <v>0</v>
          </cell>
          <cell r="G29">
            <v>12.166666666666668</v>
          </cell>
          <cell r="H29">
            <v>6</v>
          </cell>
          <cell r="I29">
            <v>6</v>
          </cell>
          <cell r="J29">
            <v>0</v>
          </cell>
          <cell r="K29">
            <v>6</v>
          </cell>
          <cell r="L29">
            <v>18.2</v>
          </cell>
          <cell r="M29">
            <v>25</v>
          </cell>
          <cell r="N29">
            <v>14</v>
          </cell>
          <cell r="O29">
            <v>0</v>
          </cell>
          <cell r="P29">
            <v>5</v>
          </cell>
          <cell r="Q29">
            <v>0</v>
          </cell>
          <cell r="R29">
            <v>44</v>
          </cell>
          <cell r="S29">
            <v>62</v>
          </cell>
        </row>
        <row r="30">
          <cell r="B30" t="str">
            <v>E022-01-1349/2021</v>
          </cell>
          <cell r="C30" t="str">
            <v>Mark Ian Muiruri NDUNG'U</v>
          </cell>
          <cell r="D30">
            <v>17</v>
          </cell>
          <cell r="E30">
            <v>10</v>
          </cell>
          <cell r="F30">
            <v>0</v>
          </cell>
          <cell r="G30">
            <v>10.666666666666666</v>
          </cell>
          <cell r="H30">
            <v>5</v>
          </cell>
          <cell r="I30">
            <v>7</v>
          </cell>
          <cell r="J30">
            <v>0</v>
          </cell>
          <cell r="K30">
            <v>6</v>
          </cell>
          <cell r="L30">
            <v>16.7</v>
          </cell>
          <cell r="M30">
            <v>18</v>
          </cell>
          <cell r="N30">
            <v>17</v>
          </cell>
          <cell r="O30">
            <v>8</v>
          </cell>
          <cell r="P30">
            <v>0</v>
          </cell>
          <cell r="Q30">
            <v>0</v>
          </cell>
          <cell r="R30">
            <v>43</v>
          </cell>
          <cell r="S30">
            <v>60</v>
          </cell>
        </row>
        <row r="31">
          <cell r="B31" t="str">
            <v>E022-01-1350/2021</v>
          </cell>
          <cell r="C31" t="str">
            <v>Daniel Njoroge MIRINGA</v>
          </cell>
          <cell r="D31">
            <v>18</v>
          </cell>
          <cell r="E31">
            <v>15</v>
          </cell>
          <cell r="F31">
            <v>0</v>
          </cell>
          <cell r="G31">
            <v>13.5</v>
          </cell>
          <cell r="H31">
            <v>7</v>
          </cell>
          <cell r="I31">
            <v>7</v>
          </cell>
          <cell r="J31">
            <v>0</v>
          </cell>
          <cell r="K31">
            <v>7</v>
          </cell>
          <cell r="L31">
            <v>20.5</v>
          </cell>
          <cell r="M31">
            <v>19</v>
          </cell>
          <cell r="N31">
            <v>0</v>
          </cell>
          <cell r="O31">
            <v>15</v>
          </cell>
          <cell r="P31">
            <v>12</v>
          </cell>
          <cell r="Q31">
            <v>0</v>
          </cell>
          <cell r="R31">
            <v>46</v>
          </cell>
          <cell r="S31">
            <v>67</v>
          </cell>
        </row>
        <row r="32">
          <cell r="B32" t="str">
            <v>E022-01-1351/2021</v>
          </cell>
          <cell r="C32" t="str">
            <v>Dennis Muthumbi GATORU</v>
          </cell>
          <cell r="D32">
            <v>17</v>
          </cell>
          <cell r="E32">
            <v>14</v>
          </cell>
          <cell r="F32">
            <v>0</v>
          </cell>
          <cell r="G32">
            <v>12.666666666666666</v>
          </cell>
          <cell r="H32">
            <v>6</v>
          </cell>
          <cell r="I32">
            <v>6</v>
          </cell>
          <cell r="J32">
            <v>0</v>
          </cell>
          <cell r="K32">
            <v>6</v>
          </cell>
          <cell r="L32">
            <v>18.7</v>
          </cell>
          <cell r="M32">
            <v>8</v>
          </cell>
          <cell r="N32">
            <v>5</v>
          </cell>
          <cell r="O32">
            <v>8</v>
          </cell>
          <cell r="P32">
            <v>0</v>
          </cell>
          <cell r="Q32">
            <v>0</v>
          </cell>
          <cell r="R32">
            <v>21</v>
          </cell>
          <cell r="S32">
            <v>40</v>
          </cell>
        </row>
        <row r="33">
          <cell r="B33" t="str">
            <v>E022-01-1352/2021</v>
          </cell>
          <cell r="C33" t="str">
            <v>Geoffrey Murimi MUCIRI</v>
          </cell>
          <cell r="D33">
            <v>17</v>
          </cell>
          <cell r="E33">
            <v>13</v>
          </cell>
          <cell r="F33">
            <v>0</v>
          </cell>
          <cell r="G33">
            <v>12.166666666666668</v>
          </cell>
          <cell r="H33">
            <v>6</v>
          </cell>
          <cell r="I33">
            <v>5</v>
          </cell>
          <cell r="J33">
            <v>0</v>
          </cell>
          <cell r="K33">
            <v>5.5</v>
          </cell>
          <cell r="L33">
            <v>17.7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 t="str">
            <v/>
          </cell>
          <cell r="S33">
            <v>18</v>
          </cell>
        </row>
        <row r="34">
          <cell r="B34" t="str">
            <v>E022-01-1353/2021</v>
          </cell>
          <cell r="C34" t="str">
            <v>Simon Muiruri NGUGI</v>
          </cell>
          <cell r="D34">
            <v>18</v>
          </cell>
          <cell r="E34">
            <v>14</v>
          </cell>
          <cell r="F34">
            <v>0</v>
          </cell>
          <cell r="G34">
            <v>12.999999999999998</v>
          </cell>
          <cell r="H34">
            <v>5</v>
          </cell>
          <cell r="I34">
            <v>8</v>
          </cell>
          <cell r="J34">
            <v>0</v>
          </cell>
          <cell r="K34">
            <v>6.5</v>
          </cell>
          <cell r="L34">
            <v>19.5</v>
          </cell>
          <cell r="M34">
            <v>10</v>
          </cell>
          <cell r="N34">
            <v>0</v>
          </cell>
          <cell r="O34">
            <v>7</v>
          </cell>
          <cell r="P34">
            <v>3</v>
          </cell>
          <cell r="Q34">
            <v>0</v>
          </cell>
          <cell r="R34">
            <v>20</v>
          </cell>
          <cell r="S34">
            <v>40</v>
          </cell>
        </row>
        <row r="35">
          <cell r="B35" t="str">
            <v>E022-01-1355/2021</v>
          </cell>
          <cell r="C35" t="str">
            <v>Prince Tinga DENA</v>
          </cell>
          <cell r="D35">
            <v>19</v>
          </cell>
          <cell r="E35">
            <v>16</v>
          </cell>
          <cell r="F35">
            <v>0</v>
          </cell>
          <cell r="G35">
            <v>14.333333333333334</v>
          </cell>
          <cell r="H35">
            <v>7</v>
          </cell>
          <cell r="I35">
            <v>7</v>
          </cell>
          <cell r="J35">
            <v>0</v>
          </cell>
          <cell r="K35">
            <v>7</v>
          </cell>
          <cell r="L35">
            <v>21.3</v>
          </cell>
          <cell r="M35">
            <v>15</v>
          </cell>
          <cell r="N35">
            <v>0</v>
          </cell>
          <cell r="O35">
            <v>13</v>
          </cell>
          <cell r="P35">
            <v>0</v>
          </cell>
          <cell r="Q35">
            <v>7</v>
          </cell>
          <cell r="R35">
            <v>35</v>
          </cell>
          <cell r="S35">
            <v>56</v>
          </cell>
        </row>
        <row r="36">
          <cell r="B36" t="str">
            <v>E022-01-1356/2021</v>
          </cell>
          <cell r="C36" t="str">
            <v>Rachael Wanjiru WAMBUI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/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 t="str">
            <v/>
          </cell>
          <cell r="S36" t="str">
            <v/>
          </cell>
        </row>
        <row r="37">
          <cell r="B37" t="str">
            <v>E022-01-1358/2021</v>
          </cell>
          <cell r="C37" t="str">
            <v>Alex Kimutai KURGAT</v>
          </cell>
          <cell r="D37">
            <v>20</v>
          </cell>
          <cell r="E37">
            <v>11</v>
          </cell>
          <cell r="F37">
            <v>0</v>
          </cell>
          <cell r="G37">
            <v>12.166666666666668</v>
          </cell>
          <cell r="H37">
            <v>7</v>
          </cell>
          <cell r="I37">
            <v>8</v>
          </cell>
          <cell r="J37">
            <v>0</v>
          </cell>
          <cell r="K37">
            <v>7.5</v>
          </cell>
          <cell r="L37">
            <v>19.7</v>
          </cell>
          <cell r="M37">
            <v>21</v>
          </cell>
          <cell r="N37">
            <v>16</v>
          </cell>
          <cell r="O37">
            <v>14</v>
          </cell>
          <cell r="P37">
            <v>0</v>
          </cell>
          <cell r="Q37">
            <v>0</v>
          </cell>
          <cell r="R37">
            <v>51</v>
          </cell>
          <cell r="S37">
            <v>71</v>
          </cell>
        </row>
        <row r="38">
          <cell r="B38" t="str">
            <v>E022-01-1359/2021</v>
          </cell>
          <cell r="C38" t="str">
            <v>Barnabas Kiprotich BETT</v>
          </cell>
          <cell r="D38">
            <v>20</v>
          </cell>
          <cell r="E38">
            <v>13</v>
          </cell>
          <cell r="F38">
            <v>0</v>
          </cell>
          <cell r="G38">
            <v>13.166666666666666</v>
          </cell>
          <cell r="H38">
            <v>6</v>
          </cell>
          <cell r="I38">
            <v>7</v>
          </cell>
          <cell r="J38">
            <v>0</v>
          </cell>
          <cell r="K38">
            <v>6.4999999999999991</v>
          </cell>
          <cell r="L38">
            <v>19.7</v>
          </cell>
          <cell r="M38">
            <v>21</v>
          </cell>
          <cell r="N38">
            <v>10</v>
          </cell>
          <cell r="O38">
            <v>15</v>
          </cell>
          <cell r="P38">
            <v>0</v>
          </cell>
          <cell r="Q38">
            <v>0</v>
          </cell>
          <cell r="R38">
            <v>46</v>
          </cell>
          <cell r="S38">
            <v>66</v>
          </cell>
        </row>
        <row r="39">
          <cell r="B39" t="str">
            <v>E022-01-1361/2021</v>
          </cell>
          <cell r="C39" t="str">
            <v>Leorne Njiru NJAGI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/>
          </cell>
          <cell r="M39">
            <v>5</v>
          </cell>
          <cell r="N39">
            <v>0</v>
          </cell>
          <cell r="O39">
            <v>2</v>
          </cell>
          <cell r="P39">
            <v>5</v>
          </cell>
          <cell r="Q39">
            <v>0</v>
          </cell>
          <cell r="R39">
            <v>12</v>
          </cell>
          <cell r="S39">
            <v>12</v>
          </cell>
        </row>
        <row r="40">
          <cell r="B40" t="str">
            <v>E022-01-1362/2021</v>
          </cell>
          <cell r="C40" t="str">
            <v>Caren Wakesho MAGHANGA</v>
          </cell>
          <cell r="D40">
            <v>13</v>
          </cell>
          <cell r="E40">
            <v>14</v>
          </cell>
          <cell r="F40">
            <v>0</v>
          </cell>
          <cell r="G40">
            <v>11.333333333333332</v>
          </cell>
          <cell r="H40">
            <v>8</v>
          </cell>
          <cell r="I40">
            <v>5</v>
          </cell>
          <cell r="J40">
            <v>0</v>
          </cell>
          <cell r="K40">
            <v>6.5</v>
          </cell>
          <cell r="L40">
            <v>17.8</v>
          </cell>
          <cell r="M40">
            <v>11</v>
          </cell>
          <cell r="N40">
            <v>14</v>
          </cell>
          <cell r="O40">
            <v>0</v>
          </cell>
          <cell r="P40">
            <v>0</v>
          </cell>
          <cell r="Q40">
            <v>0</v>
          </cell>
          <cell r="R40">
            <v>25</v>
          </cell>
          <cell r="S40">
            <v>43</v>
          </cell>
        </row>
        <row r="41">
          <cell r="B41" t="str">
            <v>E022-01-1363/2021</v>
          </cell>
          <cell r="C41" t="str">
            <v>Violet Kendi MWONGERA</v>
          </cell>
          <cell r="D41">
            <v>21</v>
          </cell>
          <cell r="E41">
            <v>15</v>
          </cell>
          <cell r="F41">
            <v>0</v>
          </cell>
          <cell r="G41">
            <v>14.5</v>
          </cell>
          <cell r="H41">
            <v>5</v>
          </cell>
          <cell r="I41">
            <v>7</v>
          </cell>
          <cell r="J41">
            <v>0</v>
          </cell>
          <cell r="K41">
            <v>6</v>
          </cell>
          <cell r="L41">
            <v>20.5</v>
          </cell>
          <cell r="M41">
            <v>23</v>
          </cell>
          <cell r="N41">
            <v>0</v>
          </cell>
          <cell r="O41">
            <v>0</v>
          </cell>
          <cell r="P41">
            <v>14</v>
          </cell>
          <cell r="Q41">
            <v>14</v>
          </cell>
          <cell r="R41">
            <v>51</v>
          </cell>
          <cell r="S41">
            <v>72</v>
          </cell>
        </row>
        <row r="42">
          <cell r="B42" t="str">
            <v>E022-01-1364/2021</v>
          </cell>
          <cell r="C42" t="str">
            <v>Lorna Wanjiru WAINAINA</v>
          </cell>
          <cell r="D42">
            <v>14</v>
          </cell>
          <cell r="E42">
            <v>17</v>
          </cell>
          <cell r="F42">
            <v>0</v>
          </cell>
          <cell r="G42">
            <v>13.166666666666666</v>
          </cell>
          <cell r="H42">
            <v>5</v>
          </cell>
          <cell r="I42">
            <v>6</v>
          </cell>
          <cell r="J42">
            <v>0</v>
          </cell>
          <cell r="K42">
            <v>5.5</v>
          </cell>
          <cell r="L42">
            <v>18.7</v>
          </cell>
          <cell r="M42">
            <v>8</v>
          </cell>
          <cell r="N42">
            <v>7</v>
          </cell>
          <cell r="O42">
            <v>6</v>
          </cell>
          <cell r="P42">
            <v>0</v>
          </cell>
          <cell r="Q42">
            <v>0</v>
          </cell>
          <cell r="R42">
            <v>21</v>
          </cell>
          <cell r="S42">
            <v>40</v>
          </cell>
        </row>
        <row r="43">
          <cell r="B43" t="str">
            <v>E022-01-1365/2021</v>
          </cell>
          <cell r="C43" t="str">
            <v>Simon Munene MUKONZA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/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 t="str">
            <v/>
          </cell>
          <cell r="S43" t="str">
            <v/>
          </cell>
        </row>
        <row r="44">
          <cell r="B44" t="str">
            <v>E022-01-1366/2021</v>
          </cell>
          <cell r="C44" t="str">
            <v>Brian Muhoro KINYUA</v>
          </cell>
          <cell r="D44">
            <v>18</v>
          </cell>
          <cell r="E44">
            <v>13</v>
          </cell>
          <cell r="F44">
            <v>0</v>
          </cell>
          <cell r="G44">
            <v>12.5</v>
          </cell>
          <cell r="H44">
            <v>6</v>
          </cell>
          <cell r="I44">
            <v>7</v>
          </cell>
          <cell r="J44">
            <v>0</v>
          </cell>
          <cell r="K44">
            <v>6.4999999999999991</v>
          </cell>
          <cell r="L44">
            <v>19</v>
          </cell>
          <cell r="M44">
            <v>6</v>
          </cell>
          <cell r="N44">
            <v>6</v>
          </cell>
          <cell r="O44">
            <v>0</v>
          </cell>
          <cell r="P44">
            <v>9</v>
          </cell>
          <cell r="Q44">
            <v>0</v>
          </cell>
          <cell r="R44">
            <v>21</v>
          </cell>
          <cell r="S44">
            <v>40</v>
          </cell>
        </row>
        <row r="45">
          <cell r="B45" t="str">
            <v>E022-01-1367/2021</v>
          </cell>
          <cell r="C45" t="str">
            <v>Ian Mwangi KINYUA</v>
          </cell>
          <cell r="D45">
            <v>20</v>
          </cell>
          <cell r="E45">
            <v>16</v>
          </cell>
          <cell r="F45">
            <v>0</v>
          </cell>
          <cell r="G45">
            <v>14.666666666666668</v>
          </cell>
          <cell r="H45">
            <v>7</v>
          </cell>
          <cell r="I45">
            <v>6</v>
          </cell>
          <cell r="J45">
            <v>0</v>
          </cell>
          <cell r="K45">
            <v>6.4999999999999991</v>
          </cell>
          <cell r="L45">
            <v>21.2</v>
          </cell>
          <cell r="M45">
            <v>21</v>
          </cell>
          <cell r="N45">
            <v>0</v>
          </cell>
          <cell r="O45">
            <v>13</v>
          </cell>
          <cell r="P45">
            <v>0</v>
          </cell>
          <cell r="Q45">
            <v>11</v>
          </cell>
          <cell r="R45">
            <v>45</v>
          </cell>
          <cell r="S45">
            <v>66</v>
          </cell>
        </row>
        <row r="46">
          <cell r="B46" t="str">
            <v>E022-01-1368/2021</v>
          </cell>
          <cell r="C46" t="str">
            <v>Shalom Macharia MAINA</v>
          </cell>
          <cell r="D46">
            <v>17</v>
          </cell>
          <cell r="E46">
            <v>13</v>
          </cell>
          <cell r="F46">
            <v>0</v>
          </cell>
          <cell r="G46">
            <v>12.166666666666668</v>
          </cell>
          <cell r="H46">
            <v>6</v>
          </cell>
          <cell r="I46">
            <v>5</v>
          </cell>
          <cell r="J46">
            <v>0</v>
          </cell>
          <cell r="K46">
            <v>5.5</v>
          </cell>
          <cell r="L46">
            <v>17.7</v>
          </cell>
          <cell r="M46">
            <v>16</v>
          </cell>
          <cell r="N46">
            <v>11</v>
          </cell>
          <cell r="O46">
            <v>16</v>
          </cell>
          <cell r="P46">
            <v>0</v>
          </cell>
          <cell r="Q46">
            <v>0</v>
          </cell>
          <cell r="R46">
            <v>43</v>
          </cell>
          <cell r="S46">
            <v>61</v>
          </cell>
        </row>
        <row r="47">
          <cell r="B47" t="str">
            <v>E022-01-1369/2021</v>
          </cell>
          <cell r="C47" t="str">
            <v>Malvin Kariuki WAIRIGU</v>
          </cell>
          <cell r="D47">
            <v>15</v>
          </cell>
          <cell r="E47">
            <v>14</v>
          </cell>
          <cell r="F47">
            <v>0</v>
          </cell>
          <cell r="G47">
            <v>12</v>
          </cell>
          <cell r="H47">
            <v>7</v>
          </cell>
          <cell r="I47">
            <v>6</v>
          </cell>
          <cell r="J47">
            <v>0</v>
          </cell>
          <cell r="K47">
            <v>6.4999999999999991</v>
          </cell>
          <cell r="L47">
            <v>18.5</v>
          </cell>
          <cell r="M47">
            <v>5</v>
          </cell>
          <cell r="N47">
            <v>0</v>
          </cell>
          <cell r="O47">
            <v>6</v>
          </cell>
          <cell r="P47">
            <v>8</v>
          </cell>
          <cell r="Q47">
            <v>0</v>
          </cell>
          <cell r="R47">
            <v>19</v>
          </cell>
          <cell r="S47">
            <v>38</v>
          </cell>
        </row>
        <row r="48">
          <cell r="B48" t="str">
            <v>E022-01-1370/2021</v>
          </cell>
          <cell r="C48" t="str">
            <v>Abraham MWENDWA</v>
          </cell>
          <cell r="D48">
            <v>18</v>
          </cell>
          <cell r="E48">
            <v>16</v>
          </cell>
          <cell r="F48">
            <v>0</v>
          </cell>
          <cell r="G48">
            <v>14</v>
          </cell>
          <cell r="H48">
            <v>6</v>
          </cell>
          <cell r="I48">
            <v>6</v>
          </cell>
          <cell r="J48">
            <v>0</v>
          </cell>
          <cell r="K48">
            <v>6</v>
          </cell>
          <cell r="L48">
            <v>20</v>
          </cell>
          <cell r="M48">
            <v>14</v>
          </cell>
          <cell r="N48">
            <v>10</v>
          </cell>
          <cell r="O48">
            <v>0</v>
          </cell>
          <cell r="P48">
            <v>6</v>
          </cell>
          <cell r="Q48">
            <v>0</v>
          </cell>
          <cell r="R48">
            <v>30</v>
          </cell>
          <cell r="S48">
            <v>50</v>
          </cell>
        </row>
        <row r="49">
          <cell r="B49" t="str">
            <v>E022-01-1371/2021</v>
          </cell>
          <cell r="C49" t="str">
            <v>Abdikadir Yahye ABDI</v>
          </cell>
          <cell r="D49">
            <v>18</v>
          </cell>
          <cell r="E49">
            <v>12</v>
          </cell>
          <cell r="F49">
            <v>0</v>
          </cell>
          <cell r="G49">
            <v>12</v>
          </cell>
          <cell r="H49">
            <v>6</v>
          </cell>
          <cell r="I49">
            <v>5</v>
          </cell>
          <cell r="J49">
            <v>0</v>
          </cell>
          <cell r="K49">
            <v>5.5</v>
          </cell>
          <cell r="L49">
            <v>17.5</v>
          </cell>
          <cell r="M49">
            <v>19</v>
          </cell>
          <cell r="N49">
            <v>0</v>
          </cell>
          <cell r="O49">
            <v>0</v>
          </cell>
          <cell r="P49">
            <v>10</v>
          </cell>
          <cell r="Q49">
            <v>15</v>
          </cell>
          <cell r="R49">
            <v>44</v>
          </cell>
          <cell r="S49">
            <v>62</v>
          </cell>
        </row>
        <row r="50">
          <cell r="B50" t="str">
            <v>E022-01-1373/2021</v>
          </cell>
          <cell r="C50" t="str">
            <v>Emmanuel Akhaukwa OMUNGO</v>
          </cell>
          <cell r="D50">
            <v>17</v>
          </cell>
          <cell r="E50">
            <v>12</v>
          </cell>
          <cell r="F50">
            <v>0</v>
          </cell>
          <cell r="G50">
            <v>11.666666666666664</v>
          </cell>
          <cell r="H50">
            <v>5</v>
          </cell>
          <cell r="I50">
            <v>7</v>
          </cell>
          <cell r="J50">
            <v>0</v>
          </cell>
          <cell r="K50">
            <v>6</v>
          </cell>
          <cell r="L50">
            <v>17.7</v>
          </cell>
          <cell r="M50">
            <v>12</v>
          </cell>
          <cell r="N50">
            <v>4</v>
          </cell>
          <cell r="O50">
            <v>0</v>
          </cell>
          <cell r="P50">
            <v>0</v>
          </cell>
          <cell r="Q50">
            <v>7</v>
          </cell>
          <cell r="R50">
            <v>23</v>
          </cell>
          <cell r="S50">
            <v>41</v>
          </cell>
        </row>
        <row r="51">
          <cell r="B51" t="str">
            <v>E022-01-1374/2021</v>
          </cell>
          <cell r="C51" t="str">
            <v>James Muinde MUIEI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/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 t="str">
            <v/>
          </cell>
          <cell r="S51" t="str">
            <v/>
          </cell>
        </row>
        <row r="52">
          <cell r="B52" t="str">
            <v>E022-01-1375/2021</v>
          </cell>
          <cell r="C52" t="str">
            <v>Cynthia Waruguru KYALO</v>
          </cell>
          <cell r="D52">
            <v>17</v>
          </cell>
          <cell r="E52">
            <v>15</v>
          </cell>
          <cell r="F52">
            <v>0</v>
          </cell>
          <cell r="G52">
            <v>13.166666666666666</v>
          </cell>
          <cell r="H52">
            <v>7</v>
          </cell>
          <cell r="I52">
            <v>5</v>
          </cell>
          <cell r="J52">
            <v>0</v>
          </cell>
          <cell r="K52">
            <v>6</v>
          </cell>
          <cell r="L52">
            <v>19.2</v>
          </cell>
          <cell r="M52">
            <v>14</v>
          </cell>
          <cell r="N52">
            <v>0</v>
          </cell>
          <cell r="O52">
            <v>18</v>
          </cell>
          <cell r="P52">
            <v>10</v>
          </cell>
          <cell r="Q52">
            <v>0</v>
          </cell>
          <cell r="R52">
            <v>42</v>
          </cell>
          <cell r="S52">
            <v>61</v>
          </cell>
        </row>
        <row r="53">
          <cell r="B53" t="str">
            <v>E022-01-1376/2021</v>
          </cell>
          <cell r="C53" t="str">
            <v>Wilson Ngei MUMBUA</v>
          </cell>
          <cell r="D53">
            <v>17</v>
          </cell>
          <cell r="E53">
            <v>14</v>
          </cell>
          <cell r="F53">
            <v>0</v>
          </cell>
          <cell r="G53">
            <v>12.666666666666666</v>
          </cell>
          <cell r="H53">
            <v>5</v>
          </cell>
          <cell r="I53">
            <v>6</v>
          </cell>
          <cell r="J53">
            <v>0</v>
          </cell>
          <cell r="K53">
            <v>5.5</v>
          </cell>
          <cell r="L53">
            <v>18.2</v>
          </cell>
          <cell r="M53">
            <v>12</v>
          </cell>
          <cell r="N53">
            <v>0</v>
          </cell>
          <cell r="O53">
            <v>9</v>
          </cell>
          <cell r="P53">
            <v>11</v>
          </cell>
          <cell r="Q53">
            <v>0</v>
          </cell>
          <cell r="R53">
            <v>32</v>
          </cell>
          <cell r="S53">
            <v>50</v>
          </cell>
        </row>
        <row r="54">
          <cell r="B54" t="str">
            <v>E022-01-1377/2021</v>
          </cell>
          <cell r="C54" t="str">
            <v>Shemgriffin Githinji KIARAGO</v>
          </cell>
          <cell r="D54">
            <v>17</v>
          </cell>
          <cell r="E54">
            <v>13</v>
          </cell>
          <cell r="F54">
            <v>0</v>
          </cell>
          <cell r="G54">
            <v>12.166666666666668</v>
          </cell>
          <cell r="H54">
            <v>6</v>
          </cell>
          <cell r="I54">
            <v>7</v>
          </cell>
          <cell r="J54">
            <v>0</v>
          </cell>
          <cell r="K54">
            <v>6.4999999999999991</v>
          </cell>
          <cell r="L54">
            <v>18.7</v>
          </cell>
          <cell r="M54">
            <v>13</v>
          </cell>
          <cell r="N54">
            <v>0</v>
          </cell>
          <cell r="O54">
            <v>10</v>
          </cell>
          <cell r="P54">
            <v>8</v>
          </cell>
          <cell r="Q54">
            <v>0</v>
          </cell>
          <cell r="R54">
            <v>31</v>
          </cell>
          <cell r="S54">
            <v>50</v>
          </cell>
        </row>
        <row r="55">
          <cell r="B55" t="str">
            <v>E022-01-1378/2021</v>
          </cell>
          <cell r="C55" t="str">
            <v>Hibro Lolo HIBRO</v>
          </cell>
          <cell r="D55">
            <v>19</v>
          </cell>
          <cell r="E55">
            <v>16</v>
          </cell>
          <cell r="F55">
            <v>0</v>
          </cell>
          <cell r="G55">
            <v>14.333333333333334</v>
          </cell>
          <cell r="H55">
            <v>6</v>
          </cell>
          <cell r="I55">
            <v>5</v>
          </cell>
          <cell r="J55">
            <v>0</v>
          </cell>
          <cell r="K55">
            <v>5.5</v>
          </cell>
          <cell r="L55">
            <v>19.8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 t="str">
            <v/>
          </cell>
          <cell r="S55">
            <v>20</v>
          </cell>
        </row>
        <row r="56">
          <cell r="B56" t="str">
            <v>E022-01-1380/2021</v>
          </cell>
          <cell r="C56" t="str">
            <v>Brian KITHOME</v>
          </cell>
          <cell r="D56">
            <v>17</v>
          </cell>
          <cell r="E56">
            <v>14</v>
          </cell>
          <cell r="F56">
            <v>0</v>
          </cell>
          <cell r="G56">
            <v>12.666666666666666</v>
          </cell>
          <cell r="H56">
            <v>7</v>
          </cell>
          <cell r="I56">
            <v>8</v>
          </cell>
          <cell r="J56">
            <v>0</v>
          </cell>
          <cell r="K56">
            <v>7.5</v>
          </cell>
          <cell r="L56">
            <v>20.2</v>
          </cell>
          <cell r="M56">
            <v>20</v>
          </cell>
          <cell r="N56">
            <v>12</v>
          </cell>
          <cell r="O56">
            <v>0</v>
          </cell>
          <cell r="P56">
            <v>15</v>
          </cell>
          <cell r="Q56">
            <v>0</v>
          </cell>
          <cell r="R56">
            <v>47</v>
          </cell>
          <cell r="S56">
            <v>67</v>
          </cell>
        </row>
        <row r="57">
          <cell r="B57" t="str">
            <v>E022-01-1381/2021</v>
          </cell>
          <cell r="C57" t="str">
            <v>Margaret Kahaki NG'ANG'A</v>
          </cell>
          <cell r="D57">
            <v>19</v>
          </cell>
          <cell r="E57">
            <v>14</v>
          </cell>
          <cell r="F57">
            <v>0</v>
          </cell>
          <cell r="G57">
            <v>13.333333333333332</v>
          </cell>
          <cell r="H57">
            <v>7</v>
          </cell>
          <cell r="I57">
            <v>8</v>
          </cell>
          <cell r="J57">
            <v>0</v>
          </cell>
          <cell r="K57">
            <v>7.5</v>
          </cell>
          <cell r="L57">
            <v>20.8</v>
          </cell>
          <cell r="M57">
            <v>20</v>
          </cell>
          <cell r="N57">
            <v>0</v>
          </cell>
          <cell r="O57">
            <v>17</v>
          </cell>
          <cell r="P57">
            <v>0</v>
          </cell>
          <cell r="Q57">
            <v>18</v>
          </cell>
          <cell r="R57">
            <v>55</v>
          </cell>
          <cell r="S57">
            <v>76</v>
          </cell>
        </row>
        <row r="58">
          <cell r="B58" t="str">
            <v>E022-01-1383/2021</v>
          </cell>
          <cell r="C58" t="str">
            <v>Brenda Mueni MUNYWOKI</v>
          </cell>
          <cell r="D58">
            <v>17</v>
          </cell>
          <cell r="E58">
            <v>16</v>
          </cell>
          <cell r="F58">
            <v>0</v>
          </cell>
          <cell r="G58">
            <v>13.666666666666668</v>
          </cell>
          <cell r="H58">
            <v>6</v>
          </cell>
          <cell r="I58">
            <v>6</v>
          </cell>
          <cell r="J58">
            <v>0</v>
          </cell>
          <cell r="K58">
            <v>6</v>
          </cell>
          <cell r="L58">
            <v>19.7</v>
          </cell>
          <cell r="M58">
            <v>12</v>
          </cell>
          <cell r="N58">
            <v>0</v>
          </cell>
          <cell r="O58">
            <v>0</v>
          </cell>
          <cell r="P58">
            <v>9</v>
          </cell>
          <cell r="Q58">
            <v>6</v>
          </cell>
          <cell r="R58">
            <v>27</v>
          </cell>
          <cell r="S58">
            <v>47</v>
          </cell>
        </row>
        <row r="59">
          <cell r="B59" t="str">
            <v>E022-01-1384/2021</v>
          </cell>
          <cell r="C59" t="str">
            <v>Amos Muendo MUNYILU</v>
          </cell>
          <cell r="D59">
            <v>16</v>
          </cell>
          <cell r="E59">
            <v>13</v>
          </cell>
          <cell r="F59">
            <v>0</v>
          </cell>
          <cell r="G59">
            <v>11.833333333333334</v>
          </cell>
          <cell r="H59">
            <v>5</v>
          </cell>
          <cell r="I59">
            <v>6</v>
          </cell>
          <cell r="J59">
            <v>0</v>
          </cell>
          <cell r="K59">
            <v>5.5</v>
          </cell>
          <cell r="L59">
            <v>17.3</v>
          </cell>
          <cell r="M59">
            <v>17</v>
          </cell>
          <cell r="N59">
            <v>15</v>
          </cell>
          <cell r="O59">
            <v>0</v>
          </cell>
          <cell r="P59">
            <v>9</v>
          </cell>
          <cell r="Q59">
            <v>0</v>
          </cell>
          <cell r="R59">
            <v>41</v>
          </cell>
          <cell r="S59">
            <v>58</v>
          </cell>
        </row>
        <row r="60">
          <cell r="B60" t="str">
            <v>E022-01-1385/2021</v>
          </cell>
          <cell r="C60" t="str">
            <v>Brian Kiprono SAMOEI</v>
          </cell>
          <cell r="D60">
            <v>15</v>
          </cell>
          <cell r="E60">
            <v>14</v>
          </cell>
          <cell r="F60">
            <v>0</v>
          </cell>
          <cell r="G60">
            <v>12</v>
          </cell>
          <cell r="H60">
            <v>5</v>
          </cell>
          <cell r="I60">
            <v>6</v>
          </cell>
          <cell r="J60">
            <v>0</v>
          </cell>
          <cell r="K60">
            <v>5.5</v>
          </cell>
          <cell r="L60">
            <v>17.5</v>
          </cell>
          <cell r="M60">
            <v>14</v>
          </cell>
          <cell r="N60">
            <v>9</v>
          </cell>
          <cell r="O60">
            <v>0</v>
          </cell>
          <cell r="P60">
            <v>14</v>
          </cell>
          <cell r="Q60">
            <v>0</v>
          </cell>
          <cell r="R60">
            <v>37</v>
          </cell>
          <cell r="S60">
            <v>55</v>
          </cell>
        </row>
        <row r="61">
          <cell r="B61" t="str">
            <v>E022-01-1386/2021</v>
          </cell>
          <cell r="C61" t="str">
            <v>Derrick Mwendwa MUTIA</v>
          </cell>
          <cell r="D61">
            <v>17</v>
          </cell>
          <cell r="E61">
            <v>16</v>
          </cell>
          <cell r="F61">
            <v>0</v>
          </cell>
          <cell r="G61">
            <v>13.666666666666668</v>
          </cell>
          <cell r="H61">
            <v>5</v>
          </cell>
          <cell r="I61">
            <v>6</v>
          </cell>
          <cell r="J61">
            <v>0</v>
          </cell>
          <cell r="K61">
            <v>5.5</v>
          </cell>
          <cell r="L61">
            <v>19.2</v>
          </cell>
          <cell r="M61">
            <v>14</v>
          </cell>
          <cell r="N61">
            <v>7</v>
          </cell>
          <cell r="O61">
            <v>0</v>
          </cell>
          <cell r="P61">
            <v>0</v>
          </cell>
          <cell r="Q61">
            <v>12</v>
          </cell>
          <cell r="R61">
            <v>33</v>
          </cell>
          <cell r="S61">
            <v>52</v>
          </cell>
        </row>
        <row r="62">
          <cell r="B62" t="str">
            <v>E022-01-1388/2021</v>
          </cell>
          <cell r="C62" t="str">
            <v>Hacket Kipkorir NGETICH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 t="str">
            <v/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 t="str">
            <v/>
          </cell>
          <cell r="S62" t="str">
            <v/>
          </cell>
        </row>
        <row r="63">
          <cell r="B63" t="str">
            <v>E022-01-1389/2021</v>
          </cell>
          <cell r="C63" t="str">
            <v>Lawrence Kibet TELE</v>
          </cell>
          <cell r="D63">
            <v>15</v>
          </cell>
          <cell r="E63">
            <v>13</v>
          </cell>
          <cell r="F63">
            <v>0</v>
          </cell>
          <cell r="G63">
            <v>11.5</v>
          </cell>
          <cell r="H63">
            <v>5</v>
          </cell>
          <cell r="I63">
            <v>5</v>
          </cell>
          <cell r="J63">
            <v>0</v>
          </cell>
          <cell r="K63">
            <v>5</v>
          </cell>
          <cell r="L63">
            <v>16.5</v>
          </cell>
          <cell r="M63">
            <v>7</v>
          </cell>
          <cell r="N63">
            <v>5</v>
          </cell>
          <cell r="O63">
            <v>0</v>
          </cell>
          <cell r="P63">
            <v>7</v>
          </cell>
          <cell r="Q63">
            <v>0</v>
          </cell>
          <cell r="R63">
            <v>19</v>
          </cell>
          <cell r="S63">
            <v>36</v>
          </cell>
        </row>
        <row r="64">
          <cell r="B64" t="str">
            <v>E022-01-1391/2021</v>
          </cell>
          <cell r="C64" t="str">
            <v>Robert Njoroge KAIRA</v>
          </cell>
          <cell r="D64">
            <v>17</v>
          </cell>
          <cell r="E64">
            <v>14</v>
          </cell>
          <cell r="F64">
            <v>0</v>
          </cell>
          <cell r="G64">
            <v>12.666666666666666</v>
          </cell>
          <cell r="H64">
            <v>4</v>
          </cell>
          <cell r="I64">
            <v>7</v>
          </cell>
          <cell r="J64">
            <v>0</v>
          </cell>
          <cell r="K64">
            <v>5.5</v>
          </cell>
          <cell r="L64">
            <v>18.2</v>
          </cell>
          <cell r="M64">
            <v>21</v>
          </cell>
          <cell r="N64">
            <v>8</v>
          </cell>
          <cell r="O64">
            <v>0</v>
          </cell>
          <cell r="P64">
            <v>3</v>
          </cell>
          <cell r="Q64">
            <v>0</v>
          </cell>
          <cell r="R64">
            <v>32</v>
          </cell>
          <cell r="S64">
            <v>50</v>
          </cell>
        </row>
        <row r="65">
          <cell r="B65" t="str">
            <v>E022-01-1392/2021</v>
          </cell>
          <cell r="C65" t="str">
            <v>Simonpeter Katami BURUDI</v>
          </cell>
          <cell r="D65">
            <v>17</v>
          </cell>
          <cell r="E65">
            <v>10</v>
          </cell>
          <cell r="F65">
            <v>0</v>
          </cell>
          <cell r="G65">
            <v>10.666666666666666</v>
          </cell>
          <cell r="H65">
            <v>5</v>
          </cell>
          <cell r="I65">
            <v>6</v>
          </cell>
          <cell r="J65">
            <v>0</v>
          </cell>
          <cell r="K65">
            <v>5.5</v>
          </cell>
          <cell r="L65">
            <v>16.2</v>
          </cell>
          <cell r="M65">
            <v>18</v>
          </cell>
          <cell r="N65">
            <v>17</v>
          </cell>
          <cell r="O65">
            <v>0</v>
          </cell>
          <cell r="P65">
            <v>12</v>
          </cell>
          <cell r="Q65">
            <v>0</v>
          </cell>
          <cell r="R65">
            <v>47</v>
          </cell>
          <cell r="S65">
            <v>63</v>
          </cell>
        </row>
        <row r="66">
          <cell r="B66" t="str">
            <v>E022-01-1393/2021</v>
          </cell>
          <cell r="C66" t="str">
            <v>Kevin Teka MAGHANGA</v>
          </cell>
          <cell r="D66">
            <v>20</v>
          </cell>
          <cell r="E66">
            <v>15</v>
          </cell>
          <cell r="F66">
            <v>0</v>
          </cell>
          <cell r="G66">
            <v>14.166666666666664</v>
          </cell>
          <cell r="H66">
            <v>7</v>
          </cell>
          <cell r="I66">
            <v>6</v>
          </cell>
          <cell r="J66">
            <v>0</v>
          </cell>
          <cell r="K66">
            <v>6.4999999999999991</v>
          </cell>
          <cell r="L66">
            <v>20.7</v>
          </cell>
          <cell r="M66">
            <v>23</v>
          </cell>
          <cell r="N66">
            <v>0</v>
          </cell>
          <cell r="O66">
            <v>3</v>
          </cell>
          <cell r="P66">
            <v>16</v>
          </cell>
          <cell r="Q66">
            <v>0</v>
          </cell>
          <cell r="R66">
            <v>42</v>
          </cell>
          <cell r="S66">
            <v>63</v>
          </cell>
        </row>
        <row r="67">
          <cell r="B67" t="str">
            <v>E022-01-1394/2021</v>
          </cell>
          <cell r="C67" t="str">
            <v>Osebe Collins NYAIGOTI</v>
          </cell>
          <cell r="D67">
            <v>15</v>
          </cell>
          <cell r="E67">
            <v>13</v>
          </cell>
          <cell r="F67">
            <v>0</v>
          </cell>
          <cell r="G67">
            <v>11.5</v>
          </cell>
          <cell r="H67">
            <v>6</v>
          </cell>
          <cell r="I67">
            <v>6</v>
          </cell>
          <cell r="J67">
            <v>0</v>
          </cell>
          <cell r="K67">
            <v>6</v>
          </cell>
          <cell r="L67">
            <v>17.5</v>
          </cell>
          <cell r="M67">
            <v>14</v>
          </cell>
          <cell r="N67">
            <v>16</v>
          </cell>
          <cell r="O67">
            <v>0</v>
          </cell>
          <cell r="P67">
            <v>7</v>
          </cell>
          <cell r="Q67">
            <v>0</v>
          </cell>
          <cell r="R67">
            <v>37</v>
          </cell>
          <cell r="S67">
            <v>55</v>
          </cell>
        </row>
        <row r="68">
          <cell r="B68" t="str">
            <v>E022-01-1395/2021</v>
          </cell>
          <cell r="C68" t="str">
            <v>Brian Kasili WAMALWA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 t="str">
            <v/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 t="str">
            <v/>
          </cell>
          <cell r="S68" t="str">
            <v/>
          </cell>
        </row>
        <row r="69">
          <cell r="B69" t="str">
            <v>E022-01-1396/2021</v>
          </cell>
          <cell r="C69" t="str">
            <v>Elvin Maywa KIBET</v>
          </cell>
          <cell r="D69">
            <v>16</v>
          </cell>
          <cell r="E69">
            <v>14</v>
          </cell>
          <cell r="F69">
            <v>0</v>
          </cell>
          <cell r="G69">
            <v>12.333333333333334</v>
          </cell>
          <cell r="H69">
            <v>5</v>
          </cell>
          <cell r="I69">
            <v>6</v>
          </cell>
          <cell r="J69">
            <v>0</v>
          </cell>
          <cell r="K69">
            <v>5.5</v>
          </cell>
          <cell r="L69">
            <v>17.8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 t="str">
            <v/>
          </cell>
          <cell r="S69">
            <v>18</v>
          </cell>
        </row>
        <row r="70">
          <cell r="B70" t="str">
            <v>E022-01-1397/2021</v>
          </cell>
          <cell r="C70" t="str">
            <v>Anthony Kipng'etich KIBWALEI</v>
          </cell>
          <cell r="D70">
            <v>19</v>
          </cell>
          <cell r="E70">
            <v>13</v>
          </cell>
          <cell r="F70">
            <v>0</v>
          </cell>
          <cell r="G70">
            <v>12.833333333333332</v>
          </cell>
          <cell r="H70">
            <v>7</v>
          </cell>
          <cell r="I70">
            <v>6</v>
          </cell>
          <cell r="J70">
            <v>0</v>
          </cell>
          <cell r="K70">
            <v>6.4999999999999991</v>
          </cell>
          <cell r="L70">
            <v>19.3</v>
          </cell>
          <cell r="M70">
            <v>21</v>
          </cell>
          <cell r="N70">
            <v>0</v>
          </cell>
          <cell r="O70">
            <v>0</v>
          </cell>
          <cell r="P70">
            <v>18</v>
          </cell>
          <cell r="Q70">
            <v>12</v>
          </cell>
          <cell r="R70">
            <v>51</v>
          </cell>
          <cell r="S70">
            <v>70</v>
          </cell>
        </row>
        <row r="71">
          <cell r="B71" t="str">
            <v>E022-01-1399/2021</v>
          </cell>
          <cell r="C71" t="str">
            <v>Samuel Mwendwa MAKAU</v>
          </cell>
          <cell r="D71">
            <v>17</v>
          </cell>
          <cell r="E71">
            <v>14</v>
          </cell>
          <cell r="F71">
            <v>0</v>
          </cell>
          <cell r="G71">
            <v>12.666666666666666</v>
          </cell>
          <cell r="H71">
            <v>6</v>
          </cell>
          <cell r="I71">
            <v>5</v>
          </cell>
          <cell r="J71">
            <v>0</v>
          </cell>
          <cell r="K71">
            <v>5.5</v>
          </cell>
          <cell r="L71">
            <v>18.2</v>
          </cell>
          <cell r="M71">
            <v>16</v>
          </cell>
          <cell r="N71">
            <v>0</v>
          </cell>
          <cell r="O71">
            <v>16</v>
          </cell>
          <cell r="P71">
            <v>11</v>
          </cell>
          <cell r="Q71">
            <v>0</v>
          </cell>
          <cell r="R71">
            <v>43</v>
          </cell>
          <cell r="S71">
            <v>61</v>
          </cell>
        </row>
        <row r="72">
          <cell r="B72" t="str">
            <v>E022-01-1400/2021</v>
          </cell>
          <cell r="C72" t="str">
            <v>Joseph Mwangi NJOGU</v>
          </cell>
          <cell r="D72">
            <v>15</v>
          </cell>
          <cell r="E72">
            <v>12</v>
          </cell>
          <cell r="F72">
            <v>0</v>
          </cell>
          <cell r="G72">
            <v>11</v>
          </cell>
          <cell r="H72">
            <v>5</v>
          </cell>
          <cell r="I72">
            <v>6</v>
          </cell>
          <cell r="J72">
            <v>0</v>
          </cell>
          <cell r="K72">
            <v>5.5</v>
          </cell>
          <cell r="L72">
            <v>16.5</v>
          </cell>
          <cell r="M72">
            <v>13</v>
          </cell>
          <cell r="N72">
            <v>8</v>
          </cell>
          <cell r="O72">
            <v>0</v>
          </cell>
          <cell r="P72">
            <v>0</v>
          </cell>
          <cell r="Q72">
            <v>7</v>
          </cell>
          <cell r="R72">
            <v>28</v>
          </cell>
          <cell r="S72">
            <v>45</v>
          </cell>
        </row>
        <row r="73">
          <cell r="B73" t="str">
            <v>E022-01-1402/2021</v>
          </cell>
          <cell r="C73" t="str">
            <v>Samuel Omondi OJUNGA</v>
          </cell>
          <cell r="D73">
            <v>15</v>
          </cell>
          <cell r="E73">
            <v>14</v>
          </cell>
          <cell r="F73">
            <v>0</v>
          </cell>
          <cell r="G73">
            <v>12</v>
          </cell>
          <cell r="H73">
            <v>4</v>
          </cell>
          <cell r="I73">
            <v>7</v>
          </cell>
          <cell r="J73">
            <v>0</v>
          </cell>
          <cell r="K73">
            <v>5.5</v>
          </cell>
          <cell r="L73">
            <v>17.5</v>
          </cell>
          <cell r="M73">
            <v>7</v>
          </cell>
          <cell r="N73">
            <v>0</v>
          </cell>
          <cell r="O73">
            <v>8</v>
          </cell>
          <cell r="P73">
            <v>7</v>
          </cell>
          <cell r="Q73">
            <v>0</v>
          </cell>
          <cell r="R73">
            <v>22</v>
          </cell>
          <cell r="S73">
            <v>40</v>
          </cell>
        </row>
        <row r="74">
          <cell r="B74" t="str">
            <v>E022-01-1404/2021</v>
          </cell>
          <cell r="C74" t="str">
            <v>Shawn Kipkemoi KIPLAGAT</v>
          </cell>
          <cell r="D74">
            <v>14</v>
          </cell>
          <cell r="E74">
            <v>11</v>
          </cell>
          <cell r="F74">
            <v>0</v>
          </cell>
          <cell r="G74">
            <v>10.166666666666666</v>
          </cell>
          <cell r="H74">
            <v>5</v>
          </cell>
          <cell r="I74">
            <v>5</v>
          </cell>
          <cell r="J74">
            <v>0</v>
          </cell>
          <cell r="K74">
            <v>5</v>
          </cell>
          <cell r="L74">
            <v>15.2</v>
          </cell>
          <cell r="M74">
            <v>14</v>
          </cell>
          <cell r="N74">
            <v>14</v>
          </cell>
          <cell r="O74">
            <v>9</v>
          </cell>
          <cell r="P74">
            <v>0</v>
          </cell>
          <cell r="Q74">
            <v>0</v>
          </cell>
          <cell r="R74">
            <v>37</v>
          </cell>
          <cell r="S74">
            <v>52</v>
          </cell>
        </row>
        <row r="75">
          <cell r="B75" t="str">
            <v>E022-01-1405/2021</v>
          </cell>
          <cell r="C75" t="str">
            <v>Miranda Achieng' OMONDI</v>
          </cell>
          <cell r="D75">
            <v>16</v>
          </cell>
          <cell r="E75">
            <v>11</v>
          </cell>
          <cell r="F75">
            <v>0</v>
          </cell>
          <cell r="G75">
            <v>10.833333333333336</v>
          </cell>
          <cell r="H75">
            <v>5</v>
          </cell>
          <cell r="I75">
            <v>6</v>
          </cell>
          <cell r="J75">
            <v>0</v>
          </cell>
          <cell r="K75">
            <v>5.5</v>
          </cell>
          <cell r="L75">
            <v>16.3</v>
          </cell>
          <cell r="M75">
            <v>17</v>
          </cell>
          <cell r="N75">
            <v>18</v>
          </cell>
          <cell r="O75">
            <v>13</v>
          </cell>
          <cell r="P75">
            <v>0</v>
          </cell>
          <cell r="Q75">
            <v>0</v>
          </cell>
          <cell r="R75">
            <v>48</v>
          </cell>
          <cell r="S75">
            <v>64</v>
          </cell>
        </row>
        <row r="76">
          <cell r="B76" t="str">
            <v>E022-01-1406/2021</v>
          </cell>
          <cell r="C76" t="str">
            <v>Edwin Ngure GATHUITA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 t="str">
            <v/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 t="str">
            <v/>
          </cell>
          <cell r="S76" t="str">
            <v/>
          </cell>
        </row>
        <row r="77">
          <cell r="B77" t="str">
            <v>E022-01-1407/2021</v>
          </cell>
          <cell r="C77" t="str">
            <v>Jesse Martin JOWI</v>
          </cell>
          <cell r="D77">
            <v>19</v>
          </cell>
          <cell r="E77">
            <v>15</v>
          </cell>
          <cell r="F77">
            <v>0</v>
          </cell>
          <cell r="G77">
            <v>13.833333333333332</v>
          </cell>
          <cell r="H77">
            <v>5</v>
          </cell>
          <cell r="I77">
            <v>7</v>
          </cell>
          <cell r="J77">
            <v>0</v>
          </cell>
          <cell r="K77">
            <v>6</v>
          </cell>
          <cell r="L77">
            <v>19.8</v>
          </cell>
          <cell r="M77">
            <v>13</v>
          </cell>
          <cell r="N77">
            <v>14</v>
          </cell>
          <cell r="O77">
            <v>0</v>
          </cell>
          <cell r="P77">
            <v>11</v>
          </cell>
          <cell r="Q77">
            <v>0</v>
          </cell>
          <cell r="R77">
            <v>38</v>
          </cell>
          <cell r="S77">
            <v>58</v>
          </cell>
        </row>
        <row r="78">
          <cell r="B78" t="str">
            <v>E022-01-1409/2021</v>
          </cell>
          <cell r="C78" t="str">
            <v>Kimulot Oscar KIMOSOP</v>
          </cell>
          <cell r="D78">
            <v>17</v>
          </cell>
          <cell r="E78">
            <v>12</v>
          </cell>
          <cell r="F78">
            <v>0</v>
          </cell>
          <cell r="G78">
            <v>11.666666666666664</v>
          </cell>
          <cell r="H78">
            <v>6</v>
          </cell>
          <cell r="I78">
            <v>5</v>
          </cell>
          <cell r="J78">
            <v>0</v>
          </cell>
          <cell r="K78">
            <v>5.5</v>
          </cell>
          <cell r="L78">
            <v>17.2</v>
          </cell>
          <cell r="M78">
            <v>13</v>
          </cell>
          <cell r="N78">
            <v>12</v>
          </cell>
          <cell r="O78">
            <v>9</v>
          </cell>
          <cell r="P78">
            <v>0</v>
          </cell>
          <cell r="Q78">
            <v>0</v>
          </cell>
          <cell r="R78">
            <v>34</v>
          </cell>
          <cell r="S78">
            <v>51</v>
          </cell>
        </row>
        <row r="79">
          <cell r="B79" t="str">
            <v>E022-01-1410/2021</v>
          </cell>
          <cell r="C79" t="str">
            <v>Kipsigei Leonard KORIR</v>
          </cell>
          <cell r="D79">
            <v>19</v>
          </cell>
          <cell r="E79">
            <v>12</v>
          </cell>
          <cell r="F79">
            <v>0</v>
          </cell>
          <cell r="G79">
            <v>12.333333333333334</v>
          </cell>
          <cell r="H79">
            <v>5</v>
          </cell>
          <cell r="I79">
            <v>6</v>
          </cell>
          <cell r="J79">
            <v>0</v>
          </cell>
          <cell r="K79">
            <v>5.5</v>
          </cell>
          <cell r="L79">
            <v>17.8</v>
          </cell>
          <cell r="M79">
            <v>20</v>
          </cell>
          <cell r="N79">
            <v>10</v>
          </cell>
          <cell r="O79">
            <v>0</v>
          </cell>
          <cell r="P79">
            <v>6</v>
          </cell>
          <cell r="Q79">
            <v>0</v>
          </cell>
          <cell r="R79">
            <v>36</v>
          </cell>
          <cell r="S79">
            <v>54</v>
          </cell>
        </row>
        <row r="80">
          <cell r="B80" t="str">
            <v>E022-01-1411/2021</v>
          </cell>
          <cell r="C80" t="str">
            <v>Marc Allosane ABEL</v>
          </cell>
          <cell r="D80">
            <v>16</v>
          </cell>
          <cell r="E80">
            <v>15</v>
          </cell>
          <cell r="F80">
            <v>0</v>
          </cell>
          <cell r="G80">
            <v>12.833333333333332</v>
          </cell>
          <cell r="H80">
            <v>6</v>
          </cell>
          <cell r="I80">
            <v>7</v>
          </cell>
          <cell r="J80">
            <v>0</v>
          </cell>
          <cell r="K80">
            <v>6.4999999999999991</v>
          </cell>
          <cell r="L80">
            <v>19.3</v>
          </cell>
          <cell r="M80">
            <v>17</v>
          </cell>
          <cell r="N80">
            <v>7</v>
          </cell>
          <cell r="O80">
            <v>9</v>
          </cell>
          <cell r="P80">
            <v>0</v>
          </cell>
          <cell r="Q80">
            <v>0</v>
          </cell>
          <cell r="R80">
            <v>33</v>
          </cell>
          <cell r="S80">
            <v>52</v>
          </cell>
        </row>
        <row r="81">
          <cell r="B81" t="str">
            <v>E022-01-1412/2021</v>
          </cell>
          <cell r="C81" t="str">
            <v>Lyncon BARAKA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 t="str">
            <v/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 t="str">
            <v/>
          </cell>
          <cell r="S81" t="str">
            <v/>
          </cell>
        </row>
        <row r="82">
          <cell r="B82" t="str">
            <v>E022-01-1414/2021</v>
          </cell>
          <cell r="C82" t="str">
            <v>Nicole NYAKOA</v>
          </cell>
          <cell r="D82">
            <v>20</v>
          </cell>
          <cell r="E82">
            <v>17</v>
          </cell>
          <cell r="F82">
            <v>0</v>
          </cell>
          <cell r="G82">
            <v>15.166666666666666</v>
          </cell>
          <cell r="H82">
            <v>6</v>
          </cell>
          <cell r="I82">
            <v>6</v>
          </cell>
          <cell r="J82">
            <v>0</v>
          </cell>
          <cell r="K82">
            <v>6</v>
          </cell>
          <cell r="L82">
            <v>21.2</v>
          </cell>
          <cell r="M82">
            <v>21</v>
          </cell>
          <cell r="N82">
            <v>0</v>
          </cell>
          <cell r="O82">
            <v>11</v>
          </cell>
          <cell r="P82">
            <v>15</v>
          </cell>
          <cell r="Q82">
            <v>0</v>
          </cell>
          <cell r="R82">
            <v>47</v>
          </cell>
          <cell r="S82">
            <v>68</v>
          </cell>
        </row>
        <row r="83">
          <cell r="B83" t="str">
            <v>E022-01-1415 /2021</v>
          </cell>
          <cell r="C83" t="str">
            <v>David Joseph EGESA</v>
          </cell>
          <cell r="D83">
            <v>17</v>
          </cell>
          <cell r="E83">
            <v>13</v>
          </cell>
          <cell r="F83">
            <v>0</v>
          </cell>
          <cell r="G83">
            <v>12.166666666666668</v>
          </cell>
          <cell r="H83">
            <v>7</v>
          </cell>
          <cell r="I83">
            <v>5</v>
          </cell>
          <cell r="J83">
            <v>0</v>
          </cell>
          <cell r="K83">
            <v>6</v>
          </cell>
          <cell r="L83">
            <v>18.2</v>
          </cell>
          <cell r="M83">
            <v>18</v>
          </cell>
          <cell r="N83">
            <v>0</v>
          </cell>
          <cell r="O83">
            <v>0</v>
          </cell>
          <cell r="P83">
            <v>13</v>
          </cell>
          <cell r="Q83">
            <v>11</v>
          </cell>
          <cell r="R83">
            <v>42</v>
          </cell>
          <cell r="S83">
            <v>60</v>
          </cell>
        </row>
        <row r="84">
          <cell r="B84" t="str">
            <v>E022-01-1416/2021</v>
          </cell>
          <cell r="C84" t="str">
            <v>Laville Bueno OMWANGALA</v>
          </cell>
          <cell r="D84">
            <v>19</v>
          </cell>
          <cell r="E84">
            <v>13</v>
          </cell>
          <cell r="F84">
            <v>0</v>
          </cell>
          <cell r="G84">
            <v>12.833333333333332</v>
          </cell>
          <cell r="H84">
            <v>6</v>
          </cell>
          <cell r="I84">
            <v>5</v>
          </cell>
          <cell r="J84">
            <v>0</v>
          </cell>
          <cell r="K84">
            <v>5.5</v>
          </cell>
          <cell r="L84">
            <v>18.3</v>
          </cell>
          <cell r="M84">
            <v>18</v>
          </cell>
          <cell r="N84">
            <v>15</v>
          </cell>
          <cell r="O84">
            <v>0</v>
          </cell>
          <cell r="P84">
            <v>11</v>
          </cell>
          <cell r="Q84">
            <v>0</v>
          </cell>
          <cell r="R84">
            <v>44</v>
          </cell>
          <cell r="S84">
            <v>62</v>
          </cell>
        </row>
        <row r="85">
          <cell r="B85" t="str">
            <v>E022-01-1417/2021</v>
          </cell>
          <cell r="C85" t="str">
            <v>Newton Chesoli SIRUCHA</v>
          </cell>
          <cell r="D85">
            <v>16</v>
          </cell>
          <cell r="E85">
            <v>12</v>
          </cell>
          <cell r="F85">
            <v>0</v>
          </cell>
          <cell r="G85">
            <v>11.333333333333332</v>
          </cell>
          <cell r="H85">
            <v>5</v>
          </cell>
          <cell r="I85">
            <v>7</v>
          </cell>
          <cell r="J85">
            <v>0</v>
          </cell>
          <cell r="K85">
            <v>6</v>
          </cell>
          <cell r="L85">
            <v>17.3</v>
          </cell>
          <cell r="M85">
            <v>17</v>
          </cell>
          <cell r="N85">
            <v>12</v>
          </cell>
          <cell r="O85">
            <v>0</v>
          </cell>
          <cell r="P85">
            <v>8</v>
          </cell>
          <cell r="Q85">
            <v>0</v>
          </cell>
          <cell r="R85">
            <v>37</v>
          </cell>
          <cell r="S85">
            <v>54</v>
          </cell>
        </row>
        <row r="86">
          <cell r="B86" t="str">
            <v>E022-01-1418/2021</v>
          </cell>
          <cell r="C86" t="str">
            <v>Henry Justin Malingu</v>
          </cell>
          <cell r="D86">
            <v>15</v>
          </cell>
          <cell r="E86">
            <v>14</v>
          </cell>
          <cell r="F86">
            <v>0</v>
          </cell>
          <cell r="G86">
            <v>12</v>
          </cell>
          <cell r="H86">
            <v>5</v>
          </cell>
          <cell r="I86">
            <v>7</v>
          </cell>
          <cell r="J86">
            <v>0</v>
          </cell>
          <cell r="K86">
            <v>6</v>
          </cell>
          <cell r="L86">
            <v>18</v>
          </cell>
          <cell r="M86">
            <v>16</v>
          </cell>
          <cell r="N86">
            <v>7</v>
          </cell>
          <cell r="O86">
            <v>0</v>
          </cell>
          <cell r="P86">
            <v>9</v>
          </cell>
          <cell r="Q86">
            <v>0</v>
          </cell>
          <cell r="R86">
            <v>32</v>
          </cell>
          <cell r="S86">
            <v>50</v>
          </cell>
        </row>
        <row r="87">
          <cell r="B87" t="str">
            <v>E022-01-1419/2021</v>
          </cell>
          <cell r="C87" t="str">
            <v>Patience Kamuche KASENA</v>
          </cell>
          <cell r="D87">
            <v>13</v>
          </cell>
          <cell r="E87">
            <v>12</v>
          </cell>
          <cell r="F87">
            <v>0</v>
          </cell>
          <cell r="G87">
            <v>10.333333333333332</v>
          </cell>
          <cell r="H87">
            <v>7</v>
          </cell>
          <cell r="I87">
            <v>6</v>
          </cell>
          <cell r="J87">
            <v>0</v>
          </cell>
          <cell r="K87">
            <v>6.4999999999999991</v>
          </cell>
          <cell r="L87">
            <v>16.8</v>
          </cell>
          <cell r="M87">
            <v>12</v>
          </cell>
          <cell r="N87">
            <v>11</v>
          </cell>
          <cell r="O87">
            <v>7</v>
          </cell>
          <cell r="P87">
            <v>0</v>
          </cell>
          <cell r="Q87">
            <v>0</v>
          </cell>
          <cell r="R87">
            <v>30</v>
          </cell>
          <cell r="S87">
            <v>47</v>
          </cell>
        </row>
        <row r="88">
          <cell r="B88" t="str">
            <v>E022-01-1420/2021</v>
          </cell>
          <cell r="C88" t="str">
            <v>Bush Mong'are ORINA</v>
          </cell>
          <cell r="D88">
            <v>21</v>
          </cell>
          <cell r="E88">
            <v>14</v>
          </cell>
          <cell r="F88">
            <v>0</v>
          </cell>
          <cell r="G88">
            <v>14</v>
          </cell>
          <cell r="H88">
            <v>6</v>
          </cell>
          <cell r="I88">
            <v>7</v>
          </cell>
          <cell r="J88">
            <v>0</v>
          </cell>
          <cell r="K88">
            <v>6.4999999999999991</v>
          </cell>
          <cell r="L88">
            <v>20.5</v>
          </cell>
          <cell r="M88">
            <v>25</v>
          </cell>
          <cell r="N88">
            <v>20</v>
          </cell>
          <cell r="O88">
            <v>10</v>
          </cell>
          <cell r="P88">
            <v>0</v>
          </cell>
          <cell r="Q88">
            <v>0</v>
          </cell>
          <cell r="R88">
            <v>55</v>
          </cell>
          <cell r="S88">
            <v>76</v>
          </cell>
        </row>
        <row r="89">
          <cell r="B89" t="str">
            <v>E022-01-1421/2021</v>
          </cell>
          <cell r="C89" t="str">
            <v>Gregory Ajwang OWINO</v>
          </cell>
          <cell r="D89">
            <v>14</v>
          </cell>
          <cell r="E89">
            <v>12</v>
          </cell>
          <cell r="F89">
            <v>0</v>
          </cell>
          <cell r="G89">
            <v>10.666666666666666</v>
          </cell>
          <cell r="H89">
            <v>5</v>
          </cell>
          <cell r="I89">
            <v>6</v>
          </cell>
          <cell r="J89">
            <v>0</v>
          </cell>
          <cell r="K89">
            <v>5.5</v>
          </cell>
          <cell r="L89">
            <v>16.2</v>
          </cell>
          <cell r="M89">
            <v>13</v>
          </cell>
          <cell r="N89">
            <v>0</v>
          </cell>
          <cell r="O89">
            <v>9</v>
          </cell>
          <cell r="P89">
            <v>7</v>
          </cell>
          <cell r="Q89">
            <v>0</v>
          </cell>
          <cell r="R89">
            <v>29</v>
          </cell>
          <cell r="S89">
            <v>45</v>
          </cell>
        </row>
        <row r="90">
          <cell r="B90" t="str">
            <v>EO22-01-1422/2021</v>
          </cell>
          <cell r="C90" t="str">
            <v>Okoth Zefenath OWILI</v>
          </cell>
          <cell r="D90">
            <v>17</v>
          </cell>
          <cell r="E90">
            <v>16</v>
          </cell>
          <cell r="F90">
            <v>0</v>
          </cell>
          <cell r="G90">
            <v>13.666666666666668</v>
          </cell>
          <cell r="H90">
            <v>5</v>
          </cell>
          <cell r="I90">
            <v>6</v>
          </cell>
          <cell r="J90">
            <v>0</v>
          </cell>
          <cell r="K90">
            <v>5.5</v>
          </cell>
          <cell r="L90">
            <v>19.2</v>
          </cell>
          <cell r="M90">
            <v>14</v>
          </cell>
          <cell r="N90">
            <v>12</v>
          </cell>
          <cell r="O90">
            <v>0</v>
          </cell>
          <cell r="P90">
            <v>9</v>
          </cell>
          <cell r="Q90">
            <v>0</v>
          </cell>
          <cell r="R90">
            <v>35</v>
          </cell>
          <cell r="S90">
            <v>54</v>
          </cell>
        </row>
        <row r="91">
          <cell r="B91" t="str">
            <v>E022-01-1423/2021</v>
          </cell>
          <cell r="C91" t="str">
            <v>Nickson KIPROTICH</v>
          </cell>
          <cell r="D91">
            <v>17</v>
          </cell>
          <cell r="E91">
            <v>12</v>
          </cell>
          <cell r="F91">
            <v>0</v>
          </cell>
          <cell r="G91">
            <v>11.666666666666664</v>
          </cell>
          <cell r="H91">
            <v>6</v>
          </cell>
          <cell r="I91">
            <v>5</v>
          </cell>
          <cell r="J91">
            <v>0</v>
          </cell>
          <cell r="K91">
            <v>5.5</v>
          </cell>
          <cell r="L91">
            <v>17.2</v>
          </cell>
          <cell r="M91">
            <v>18</v>
          </cell>
          <cell r="N91">
            <v>16</v>
          </cell>
          <cell r="O91">
            <v>0</v>
          </cell>
          <cell r="P91">
            <v>14</v>
          </cell>
          <cell r="Q91">
            <v>0</v>
          </cell>
          <cell r="R91">
            <v>48</v>
          </cell>
          <cell r="S91">
            <v>65</v>
          </cell>
        </row>
        <row r="92">
          <cell r="B92" t="str">
            <v>E022-01-1425/2021</v>
          </cell>
          <cell r="C92" t="str">
            <v>Isaac Meangi MURIITHI</v>
          </cell>
          <cell r="D92">
            <v>14</v>
          </cell>
          <cell r="E92">
            <v>12</v>
          </cell>
          <cell r="F92">
            <v>0</v>
          </cell>
          <cell r="G92">
            <v>10.666666666666666</v>
          </cell>
          <cell r="H92">
            <v>5</v>
          </cell>
          <cell r="I92">
            <v>6</v>
          </cell>
          <cell r="J92">
            <v>0</v>
          </cell>
          <cell r="K92">
            <v>5.5</v>
          </cell>
          <cell r="L92">
            <v>16.2</v>
          </cell>
          <cell r="M92">
            <v>14</v>
          </cell>
          <cell r="N92">
            <v>11</v>
          </cell>
          <cell r="O92">
            <v>0</v>
          </cell>
          <cell r="P92">
            <v>11</v>
          </cell>
          <cell r="Q92">
            <v>0</v>
          </cell>
          <cell r="R92">
            <v>36</v>
          </cell>
          <cell r="S92">
            <v>52</v>
          </cell>
        </row>
        <row r="93">
          <cell r="B93" t="str">
            <v>E022-01-1429/2021</v>
          </cell>
          <cell r="C93" t="str">
            <v>Caleb Chege MUTHONI</v>
          </cell>
          <cell r="D93">
            <v>15</v>
          </cell>
          <cell r="E93">
            <v>13</v>
          </cell>
          <cell r="F93">
            <v>0</v>
          </cell>
          <cell r="G93">
            <v>11.5</v>
          </cell>
          <cell r="H93">
            <v>6</v>
          </cell>
          <cell r="I93">
            <v>6</v>
          </cell>
          <cell r="J93">
            <v>0</v>
          </cell>
          <cell r="K93">
            <v>6</v>
          </cell>
          <cell r="L93">
            <v>17.5</v>
          </cell>
          <cell r="M93">
            <v>17</v>
          </cell>
          <cell r="N93">
            <v>13</v>
          </cell>
          <cell r="O93">
            <v>7</v>
          </cell>
          <cell r="P93">
            <v>0</v>
          </cell>
          <cell r="Q93">
            <v>0</v>
          </cell>
          <cell r="R93">
            <v>37</v>
          </cell>
          <cell r="S93">
            <v>55</v>
          </cell>
        </row>
        <row r="94">
          <cell r="B94" t="str">
            <v>E022-01-1439/2021</v>
          </cell>
          <cell r="C94" t="str">
            <v>Eugine Nyangweso OMBONGI</v>
          </cell>
          <cell r="D94">
            <v>14</v>
          </cell>
          <cell r="E94">
            <v>16</v>
          </cell>
          <cell r="F94">
            <v>0</v>
          </cell>
          <cell r="G94">
            <v>12.666666666666666</v>
          </cell>
          <cell r="H94">
            <v>6</v>
          </cell>
          <cell r="I94">
            <v>5</v>
          </cell>
          <cell r="J94">
            <v>0</v>
          </cell>
          <cell r="K94">
            <v>5.5</v>
          </cell>
          <cell r="L94">
            <v>18.2</v>
          </cell>
          <cell r="M94">
            <v>8</v>
          </cell>
          <cell r="N94">
            <v>7</v>
          </cell>
          <cell r="O94">
            <v>12</v>
          </cell>
          <cell r="P94">
            <v>0</v>
          </cell>
          <cell r="Q94">
            <v>0</v>
          </cell>
          <cell r="R94">
            <v>27</v>
          </cell>
          <cell r="S94">
            <v>45</v>
          </cell>
        </row>
        <row r="95">
          <cell r="B95" t="str">
            <v>E022-01-1451/2021</v>
          </cell>
          <cell r="C95" t="str">
            <v>Emmanuel Mwanza ITHAU</v>
          </cell>
          <cell r="D95">
            <v>14</v>
          </cell>
          <cell r="E95">
            <v>12</v>
          </cell>
          <cell r="F95">
            <v>0</v>
          </cell>
          <cell r="G95">
            <v>10.666666666666666</v>
          </cell>
          <cell r="H95">
            <v>7</v>
          </cell>
          <cell r="I95">
            <v>6</v>
          </cell>
          <cell r="J95">
            <v>0</v>
          </cell>
          <cell r="K95">
            <v>6.4999999999999991</v>
          </cell>
          <cell r="L95">
            <v>17.2</v>
          </cell>
          <cell r="M95">
            <v>9</v>
          </cell>
          <cell r="N95">
            <v>11</v>
          </cell>
          <cell r="O95">
            <v>3</v>
          </cell>
          <cell r="P95">
            <v>0</v>
          </cell>
          <cell r="Q95">
            <v>0</v>
          </cell>
          <cell r="R95">
            <v>23</v>
          </cell>
          <cell r="S95">
            <v>40</v>
          </cell>
        </row>
        <row r="96">
          <cell r="B96" t="str">
            <v>E022-01-1482/2021</v>
          </cell>
          <cell r="C96" t="str">
            <v>Joel Kibiwott NG'ENO</v>
          </cell>
          <cell r="D96">
            <v>18</v>
          </cell>
          <cell r="E96">
            <v>14</v>
          </cell>
          <cell r="F96">
            <v>0</v>
          </cell>
          <cell r="G96">
            <v>12.999999999999998</v>
          </cell>
          <cell r="H96">
            <v>5</v>
          </cell>
          <cell r="I96">
            <v>6</v>
          </cell>
          <cell r="J96">
            <v>0</v>
          </cell>
          <cell r="K96">
            <v>5.5</v>
          </cell>
          <cell r="L96">
            <v>18.5</v>
          </cell>
          <cell r="M96">
            <v>19</v>
          </cell>
          <cell r="N96">
            <v>0</v>
          </cell>
          <cell r="O96">
            <v>0</v>
          </cell>
          <cell r="P96">
            <v>11</v>
          </cell>
          <cell r="Q96">
            <v>15</v>
          </cell>
          <cell r="R96">
            <v>45</v>
          </cell>
          <cell r="S96">
            <v>64</v>
          </cell>
        </row>
        <row r="97">
          <cell r="B97" t="str">
            <v>E022-01-1484/2021</v>
          </cell>
          <cell r="C97" t="str">
            <v>Dennis KIBET</v>
          </cell>
          <cell r="D97">
            <v>22</v>
          </cell>
          <cell r="E97">
            <v>13</v>
          </cell>
          <cell r="F97">
            <v>0</v>
          </cell>
          <cell r="G97">
            <v>13.833333333333332</v>
          </cell>
          <cell r="H97">
            <v>7</v>
          </cell>
          <cell r="I97">
            <v>5</v>
          </cell>
          <cell r="J97">
            <v>0</v>
          </cell>
          <cell r="K97">
            <v>6</v>
          </cell>
          <cell r="L97">
            <v>19.8</v>
          </cell>
          <cell r="M97">
            <v>22</v>
          </cell>
          <cell r="N97">
            <v>10</v>
          </cell>
          <cell r="O97">
            <v>15</v>
          </cell>
          <cell r="P97">
            <v>0</v>
          </cell>
          <cell r="Q97">
            <v>0</v>
          </cell>
          <cell r="R97">
            <v>47</v>
          </cell>
          <cell r="S97">
            <v>67</v>
          </cell>
        </row>
        <row r="98">
          <cell r="B98" t="str">
            <v>E022-01-1494/2021</v>
          </cell>
          <cell r="C98" t="str">
            <v>Peter Muriu KANYUI</v>
          </cell>
          <cell r="D98">
            <v>19</v>
          </cell>
          <cell r="E98">
            <v>12</v>
          </cell>
          <cell r="F98">
            <v>0</v>
          </cell>
          <cell r="G98">
            <v>12.333333333333334</v>
          </cell>
          <cell r="H98">
            <v>5</v>
          </cell>
          <cell r="I98">
            <v>6</v>
          </cell>
          <cell r="J98">
            <v>0</v>
          </cell>
          <cell r="K98">
            <v>5.5</v>
          </cell>
          <cell r="L98">
            <v>17.8</v>
          </cell>
          <cell r="M98">
            <v>20</v>
          </cell>
          <cell r="N98">
            <v>0</v>
          </cell>
          <cell r="O98">
            <v>17</v>
          </cell>
          <cell r="P98">
            <v>11</v>
          </cell>
          <cell r="Q98">
            <v>0</v>
          </cell>
          <cell r="R98">
            <v>48</v>
          </cell>
          <cell r="S98">
            <v>66</v>
          </cell>
        </row>
        <row r="99">
          <cell r="B99" t="str">
            <v>E022-01-1499/2021</v>
          </cell>
          <cell r="C99" t="str">
            <v>Brian Kipchirchir BETT</v>
          </cell>
          <cell r="D99">
            <v>20</v>
          </cell>
          <cell r="E99">
            <v>13</v>
          </cell>
          <cell r="F99">
            <v>0</v>
          </cell>
          <cell r="G99">
            <v>13.166666666666666</v>
          </cell>
          <cell r="H99">
            <v>6</v>
          </cell>
          <cell r="I99">
            <v>7</v>
          </cell>
          <cell r="J99">
            <v>0</v>
          </cell>
          <cell r="K99">
            <v>6.4999999999999991</v>
          </cell>
          <cell r="L99">
            <v>19.7</v>
          </cell>
          <cell r="M99">
            <v>22</v>
          </cell>
          <cell r="N99">
            <v>0</v>
          </cell>
          <cell r="O99">
            <v>13</v>
          </cell>
          <cell r="P99">
            <v>16</v>
          </cell>
          <cell r="Q99">
            <v>0</v>
          </cell>
          <cell r="R99">
            <v>51</v>
          </cell>
          <cell r="S99">
            <v>71</v>
          </cell>
        </row>
        <row r="100">
          <cell r="B100" t="str">
            <v>E022-01-1506/2021</v>
          </cell>
          <cell r="C100" t="str">
            <v>Samwel Kamau KAGIRA</v>
          </cell>
          <cell r="D100">
            <v>19</v>
          </cell>
          <cell r="E100">
            <v>14</v>
          </cell>
          <cell r="F100">
            <v>0</v>
          </cell>
          <cell r="G100">
            <v>13.333333333333332</v>
          </cell>
          <cell r="H100">
            <v>7</v>
          </cell>
          <cell r="I100">
            <v>5</v>
          </cell>
          <cell r="J100">
            <v>0</v>
          </cell>
          <cell r="K100">
            <v>6</v>
          </cell>
          <cell r="L100">
            <v>19.3</v>
          </cell>
          <cell r="M100">
            <v>16</v>
          </cell>
          <cell r="N100">
            <v>10</v>
          </cell>
          <cell r="O100">
            <v>9</v>
          </cell>
          <cell r="P100">
            <v>0</v>
          </cell>
          <cell r="Q100">
            <v>0</v>
          </cell>
          <cell r="R100">
            <v>35</v>
          </cell>
          <cell r="S100">
            <v>54</v>
          </cell>
        </row>
        <row r="101">
          <cell r="B101" t="str">
            <v>E022-01-1507/2021</v>
          </cell>
          <cell r="C101" t="str">
            <v>Solomon Wanyungu AMBOKA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 t="str">
            <v/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 t="str">
            <v/>
          </cell>
          <cell r="S101" t="str">
            <v/>
          </cell>
        </row>
        <row r="102">
          <cell r="B102" t="str">
            <v>E022-01-1871/2021</v>
          </cell>
          <cell r="C102" t="str">
            <v>Salome Waruguru WACHIRA</v>
          </cell>
          <cell r="D102">
            <v>14</v>
          </cell>
          <cell r="E102">
            <v>14</v>
          </cell>
          <cell r="F102">
            <v>0</v>
          </cell>
          <cell r="G102">
            <v>11.666666666666664</v>
          </cell>
          <cell r="H102">
            <v>5</v>
          </cell>
          <cell r="I102">
            <v>7</v>
          </cell>
          <cell r="J102">
            <v>0</v>
          </cell>
          <cell r="K102">
            <v>6</v>
          </cell>
          <cell r="L102">
            <v>17.7</v>
          </cell>
          <cell r="M102">
            <v>12</v>
          </cell>
          <cell r="N102">
            <v>14</v>
          </cell>
          <cell r="O102">
            <v>0</v>
          </cell>
          <cell r="P102">
            <v>0</v>
          </cell>
          <cell r="Q102">
            <v>7</v>
          </cell>
          <cell r="R102">
            <v>33</v>
          </cell>
          <cell r="S102">
            <v>51</v>
          </cell>
        </row>
        <row r="103">
          <cell r="B103" t="str">
            <v>E022-01-2209/2021</v>
          </cell>
          <cell r="C103" t="str">
            <v>Brenda Wangui WANJIRU</v>
          </cell>
          <cell r="D103">
            <v>19</v>
          </cell>
          <cell r="E103">
            <v>13</v>
          </cell>
          <cell r="F103">
            <v>0</v>
          </cell>
          <cell r="G103">
            <v>12.833333333333332</v>
          </cell>
          <cell r="H103">
            <v>7</v>
          </cell>
          <cell r="I103">
            <v>7</v>
          </cell>
          <cell r="J103">
            <v>0</v>
          </cell>
          <cell r="K103">
            <v>7</v>
          </cell>
          <cell r="L103">
            <v>19.8</v>
          </cell>
          <cell r="M103">
            <v>21</v>
          </cell>
          <cell r="N103">
            <v>14</v>
          </cell>
          <cell r="O103">
            <v>0</v>
          </cell>
          <cell r="P103">
            <v>12</v>
          </cell>
          <cell r="Q103">
            <v>0</v>
          </cell>
          <cell r="R103">
            <v>47</v>
          </cell>
          <cell r="S103">
            <v>67</v>
          </cell>
        </row>
        <row r="104">
          <cell r="B104" t="str">
            <v>E022-01-2212/2021</v>
          </cell>
          <cell r="C104" t="str">
            <v>Brian Muuo MUTINDA</v>
          </cell>
          <cell r="D104">
            <v>20</v>
          </cell>
          <cell r="E104">
            <v>14</v>
          </cell>
          <cell r="F104">
            <v>0</v>
          </cell>
          <cell r="G104">
            <v>13.666666666666668</v>
          </cell>
          <cell r="H104">
            <v>7</v>
          </cell>
          <cell r="I104">
            <v>7</v>
          </cell>
          <cell r="J104">
            <v>0</v>
          </cell>
          <cell r="K104">
            <v>7</v>
          </cell>
          <cell r="L104">
            <v>20.7</v>
          </cell>
          <cell r="M104">
            <v>21</v>
          </cell>
          <cell r="N104">
            <v>11</v>
          </cell>
          <cell r="O104">
            <v>0</v>
          </cell>
          <cell r="P104">
            <v>7</v>
          </cell>
          <cell r="Q104">
            <v>0</v>
          </cell>
          <cell r="R104">
            <v>39</v>
          </cell>
          <cell r="S104">
            <v>60</v>
          </cell>
        </row>
        <row r="105">
          <cell r="B105" t="str">
            <v>E022-01-2413/2021</v>
          </cell>
          <cell r="C105" t="str">
            <v>Caleb Baraka NGUMA</v>
          </cell>
          <cell r="D105">
            <v>15</v>
          </cell>
          <cell r="E105">
            <v>16</v>
          </cell>
          <cell r="F105">
            <v>0</v>
          </cell>
          <cell r="G105">
            <v>13</v>
          </cell>
          <cell r="H105">
            <v>7</v>
          </cell>
          <cell r="I105">
            <v>6</v>
          </cell>
          <cell r="J105">
            <v>0</v>
          </cell>
          <cell r="K105">
            <v>6.4999999999999991</v>
          </cell>
          <cell r="L105">
            <v>19.5</v>
          </cell>
          <cell r="M105">
            <v>9</v>
          </cell>
          <cell r="N105">
            <v>8</v>
          </cell>
          <cell r="O105">
            <v>4</v>
          </cell>
          <cell r="P105">
            <v>0</v>
          </cell>
          <cell r="Q105">
            <v>0</v>
          </cell>
          <cell r="R105">
            <v>21</v>
          </cell>
          <cell r="S105">
            <v>41</v>
          </cell>
        </row>
        <row r="106">
          <cell r="B106" t="str">
            <v>E022-01-2455/2021</v>
          </cell>
          <cell r="C106" t="str">
            <v>Mergery Wanjiru MUKOMA</v>
          </cell>
          <cell r="D106">
            <v>17</v>
          </cell>
          <cell r="E106">
            <v>12</v>
          </cell>
          <cell r="F106">
            <v>0</v>
          </cell>
          <cell r="G106">
            <v>11.666666666666664</v>
          </cell>
          <cell r="H106">
            <v>7</v>
          </cell>
          <cell r="I106">
            <v>5</v>
          </cell>
          <cell r="J106">
            <v>0</v>
          </cell>
          <cell r="K106">
            <v>6</v>
          </cell>
          <cell r="L106">
            <v>17.7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 t="str">
            <v/>
          </cell>
          <cell r="S106">
            <v>18</v>
          </cell>
        </row>
        <row r="107">
          <cell r="B107" t="str">
            <v>E022-01-2456/2021</v>
          </cell>
          <cell r="C107" t="str">
            <v>Gibson Mugambi MWITI</v>
          </cell>
          <cell r="D107">
            <v>20</v>
          </cell>
          <cell r="E107">
            <v>15</v>
          </cell>
          <cell r="F107">
            <v>0</v>
          </cell>
          <cell r="G107">
            <v>14.166666666666664</v>
          </cell>
          <cell r="H107">
            <v>7</v>
          </cell>
          <cell r="I107">
            <v>6</v>
          </cell>
          <cell r="J107">
            <v>0</v>
          </cell>
          <cell r="K107">
            <v>6.4999999999999991</v>
          </cell>
          <cell r="L107">
            <v>20.7</v>
          </cell>
          <cell r="M107">
            <v>22</v>
          </cell>
          <cell r="N107">
            <v>0</v>
          </cell>
          <cell r="O107">
            <v>0</v>
          </cell>
          <cell r="P107">
            <v>10</v>
          </cell>
          <cell r="Q107">
            <v>19</v>
          </cell>
          <cell r="R107">
            <v>51</v>
          </cell>
          <cell r="S107">
            <v>72</v>
          </cell>
        </row>
        <row r="108">
          <cell r="B108" t="str">
            <v>E022-01-2465/2021</v>
          </cell>
          <cell r="C108" t="str">
            <v>Norman Muturi Maina</v>
          </cell>
          <cell r="D108">
            <v>17</v>
          </cell>
          <cell r="E108">
            <v>14</v>
          </cell>
          <cell r="F108">
            <v>0</v>
          </cell>
          <cell r="G108">
            <v>12.666666666666666</v>
          </cell>
          <cell r="H108">
            <v>6</v>
          </cell>
          <cell r="I108">
            <v>5</v>
          </cell>
          <cell r="J108">
            <v>0</v>
          </cell>
          <cell r="K108">
            <v>5.5</v>
          </cell>
          <cell r="L108">
            <v>18.2</v>
          </cell>
          <cell r="M108">
            <v>3</v>
          </cell>
          <cell r="N108">
            <v>0</v>
          </cell>
          <cell r="O108">
            <v>6</v>
          </cell>
          <cell r="P108">
            <v>7</v>
          </cell>
          <cell r="Q108">
            <v>0</v>
          </cell>
          <cell r="R108">
            <v>16</v>
          </cell>
          <cell r="S108">
            <v>34</v>
          </cell>
        </row>
        <row r="109">
          <cell r="B109" t="str">
            <v>E022-01-2476/2021</v>
          </cell>
          <cell r="C109" t="str">
            <v>Elvis Magare MOIRO</v>
          </cell>
          <cell r="D109">
            <v>19</v>
          </cell>
          <cell r="E109">
            <v>13</v>
          </cell>
          <cell r="F109">
            <v>0</v>
          </cell>
          <cell r="G109">
            <v>12.833333333333332</v>
          </cell>
          <cell r="H109">
            <v>6</v>
          </cell>
          <cell r="I109">
            <v>6</v>
          </cell>
          <cell r="J109">
            <v>0</v>
          </cell>
          <cell r="K109">
            <v>6</v>
          </cell>
          <cell r="L109">
            <v>18.8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 t="str">
            <v/>
          </cell>
          <cell r="S109">
            <v>19</v>
          </cell>
        </row>
        <row r="110">
          <cell r="B110" t="str">
            <v>E022-01-2487/2021</v>
          </cell>
          <cell r="C110" t="str">
            <v>Victor Kariuki KUREMA</v>
          </cell>
          <cell r="D110">
            <v>13</v>
          </cell>
          <cell r="E110">
            <v>12</v>
          </cell>
          <cell r="F110">
            <v>0</v>
          </cell>
          <cell r="G110">
            <v>10.333333333333332</v>
          </cell>
          <cell r="H110">
            <v>4</v>
          </cell>
          <cell r="I110">
            <v>5</v>
          </cell>
          <cell r="J110">
            <v>0</v>
          </cell>
          <cell r="K110">
            <v>4.5</v>
          </cell>
          <cell r="L110">
            <v>14.8</v>
          </cell>
          <cell r="M110">
            <v>5</v>
          </cell>
          <cell r="N110">
            <v>3</v>
          </cell>
          <cell r="O110">
            <v>7</v>
          </cell>
          <cell r="P110">
            <v>0</v>
          </cell>
          <cell r="Q110">
            <v>0</v>
          </cell>
          <cell r="R110">
            <v>15</v>
          </cell>
          <cell r="S110">
            <v>30</v>
          </cell>
        </row>
        <row r="111">
          <cell r="B111" t="str">
            <v>E022-01-2523/2021</v>
          </cell>
          <cell r="C111" t="str">
            <v>Nickxon KIMATHI</v>
          </cell>
          <cell r="D111">
            <v>17</v>
          </cell>
          <cell r="E111">
            <v>14</v>
          </cell>
          <cell r="F111">
            <v>0</v>
          </cell>
          <cell r="G111">
            <v>12.666666666666666</v>
          </cell>
          <cell r="H111">
            <v>6</v>
          </cell>
          <cell r="I111">
            <v>6</v>
          </cell>
          <cell r="J111">
            <v>0</v>
          </cell>
          <cell r="K111">
            <v>6</v>
          </cell>
          <cell r="L111">
            <v>18.7</v>
          </cell>
          <cell r="M111">
            <v>6</v>
          </cell>
          <cell r="N111">
            <v>8</v>
          </cell>
          <cell r="O111">
            <v>8</v>
          </cell>
          <cell r="P111">
            <v>0</v>
          </cell>
          <cell r="Q111">
            <v>0</v>
          </cell>
          <cell r="R111">
            <v>22</v>
          </cell>
          <cell r="S111">
            <v>41</v>
          </cell>
        </row>
        <row r="112">
          <cell r="B112" t="str">
            <v>E022-01-2547/2021</v>
          </cell>
          <cell r="C112" t="str">
            <v>Elizabeth Mbulwa MUTUKU</v>
          </cell>
          <cell r="D112">
            <v>14</v>
          </cell>
          <cell r="E112">
            <v>13</v>
          </cell>
          <cell r="F112">
            <v>0</v>
          </cell>
          <cell r="G112">
            <v>11.166666666666668</v>
          </cell>
          <cell r="H112">
            <v>7</v>
          </cell>
          <cell r="I112">
            <v>5</v>
          </cell>
          <cell r="J112">
            <v>0</v>
          </cell>
          <cell r="K112">
            <v>6</v>
          </cell>
          <cell r="L112">
            <v>17.2</v>
          </cell>
          <cell r="M112">
            <v>12</v>
          </cell>
          <cell r="N112">
            <v>9</v>
          </cell>
          <cell r="O112">
            <v>8</v>
          </cell>
          <cell r="P112">
            <v>0</v>
          </cell>
          <cell r="Q112">
            <v>0</v>
          </cell>
          <cell r="R112">
            <v>29</v>
          </cell>
          <cell r="S112">
            <v>46</v>
          </cell>
        </row>
        <row r="113">
          <cell r="B113" t="str">
            <v>E022-01-2505/2021</v>
          </cell>
          <cell r="C113" t="str">
            <v>Ryan Kiprotich CHERUIYOT</v>
          </cell>
          <cell r="D113">
            <v>17</v>
          </cell>
          <cell r="E113">
            <v>11</v>
          </cell>
          <cell r="F113">
            <v>0</v>
          </cell>
          <cell r="G113">
            <v>11.166666666666668</v>
          </cell>
          <cell r="H113">
            <v>5</v>
          </cell>
          <cell r="I113">
            <v>6</v>
          </cell>
          <cell r="J113">
            <v>0</v>
          </cell>
          <cell r="K113">
            <v>5.5</v>
          </cell>
          <cell r="L113">
            <v>16.7</v>
          </cell>
          <cell r="M113">
            <v>9</v>
          </cell>
          <cell r="N113">
            <v>8</v>
          </cell>
          <cell r="O113">
            <v>0</v>
          </cell>
          <cell r="P113">
            <v>6</v>
          </cell>
          <cell r="Q113">
            <v>0</v>
          </cell>
          <cell r="R113">
            <v>23</v>
          </cell>
          <cell r="S113">
            <v>40</v>
          </cell>
        </row>
        <row r="114">
          <cell r="B114" t="str">
            <v>E022-01-2579/2021</v>
          </cell>
          <cell r="C114" t="str">
            <v>Claude CHEMOIWA</v>
          </cell>
          <cell r="D114">
            <v>16</v>
          </cell>
          <cell r="E114">
            <v>13</v>
          </cell>
          <cell r="F114">
            <v>0</v>
          </cell>
          <cell r="G114">
            <v>11.833333333333334</v>
          </cell>
          <cell r="H114">
            <v>6</v>
          </cell>
          <cell r="I114">
            <v>5</v>
          </cell>
          <cell r="J114">
            <v>0</v>
          </cell>
          <cell r="K114">
            <v>5.5</v>
          </cell>
          <cell r="L114">
            <v>17.3</v>
          </cell>
          <cell r="M114">
            <v>16</v>
          </cell>
          <cell r="N114">
            <v>12</v>
          </cell>
          <cell r="O114">
            <v>0</v>
          </cell>
          <cell r="P114">
            <v>10</v>
          </cell>
          <cell r="Q114">
            <v>0</v>
          </cell>
          <cell r="R114">
            <v>38</v>
          </cell>
          <cell r="S114">
            <v>55</v>
          </cell>
        </row>
        <row r="115">
          <cell r="B115" t="str">
            <v>E022-01-2638/2021</v>
          </cell>
          <cell r="C115" t="str">
            <v>Mark Allan Mwangi KINYUA</v>
          </cell>
          <cell r="D115">
            <v>17</v>
          </cell>
          <cell r="E115">
            <v>11</v>
          </cell>
          <cell r="F115">
            <v>0</v>
          </cell>
          <cell r="G115">
            <v>11.166666666666668</v>
          </cell>
          <cell r="H115">
            <v>6</v>
          </cell>
          <cell r="I115">
            <v>5</v>
          </cell>
          <cell r="J115">
            <v>0</v>
          </cell>
          <cell r="K115">
            <v>5.5</v>
          </cell>
          <cell r="L115">
            <v>16.7</v>
          </cell>
          <cell r="M115">
            <v>16</v>
          </cell>
          <cell r="N115">
            <v>14</v>
          </cell>
          <cell r="O115">
            <v>0</v>
          </cell>
          <cell r="P115">
            <v>15</v>
          </cell>
          <cell r="Q115">
            <v>0</v>
          </cell>
          <cell r="R115">
            <v>45</v>
          </cell>
          <cell r="S115">
            <v>62</v>
          </cell>
        </row>
        <row r="116">
          <cell r="B116" t="str">
            <v>E022-01-2648/2021</v>
          </cell>
          <cell r="C116" t="str">
            <v>Benjamin Kamau KABURA</v>
          </cell>
          <cell r="D116">
            <v>21</v>
          </cell>
          <cell r="E116">
            <v>13</v>
          </cell>
          <cell r="F116">
            <v>0</v>
          </cell>
          <cell r="G116">
            <v>13.5</v>
          </cell>
          <cell r="H116">
            <v>7</v>
          </cell>
          <cell r="I116">
            <v>6</v>
          </cell>
          <cell r="J116">
            <v>0</v>
          </cell>
          <cell r="K116">
            <v>6.4999999999999991</v>
          </cell>
          <cell r="L116">
            <v>20</v>
          </cell>
          <cell r="M116">
            <v>24</v>
          </cell>
          <cell r="N116">
            <v>0</v>
          </cell>
          <cell r="O116">
            <v>0</v>
          </cell>
          <cell r="P116">
            <v>13</v>
          </cell>
          <cell r="Q116">
            <v>13</v>
          </cell>
          <cell r="R116">
            <v>50</v>
          </cell>
          <cell r="S116">
            <v>70</v>
          </cell>
        </row>
        <row r="117">
          <cell r="B117" t="str">
            <v>E022-01-2650/2021</v>
          </cell>
          <cell r="C117" t="str">
            <v>Andrew MOINDI ONGUBO</v>
          </cell>
          <cell r="D117">
            <v>16</v>
          </cell>
          <cell r="E117">
            <v>14</v>
          </cell>
          <cell r="F117">
            <v>0</v>
          </cell>
          <cell r="G117">
            <v>12.333333333333334</v>
          </cell>
          <cell r="H117">
            <v>5</v>
          </cell>
          <cell r="I117">
            <v>4</v>
          </cell>
          <cell r="J117">
            <v>0</v>
          </cell>
          <cell r="K117">
            <v>4.5</v>
          </cell>
          <cell r="L117">
            <v>16.8</v>
          </cell>
          <cell r="M117">
            <v>3</v>
          </cell>
          <cell r="N117">
            <v>0</v>
          </cell>
          <cell r="O117">
            <v>1</v>
          </cell>
          <cell r="P117">
            <v>4</v>
          </cell>
          <cell r="Q117">
            <v>0</v>
          </cell>
          <cell r="R117">
            <v>8</v>
          </cell>
          <cell r="S117">
            <v>25</v>
          </cell>
        </row>
        <row r="118">
          <cell r="B118" t="str">
            <v>E022-01-2776/2021</v>
          </cell>
          <cell r="C118" t="str">
            <v>Bernice Mwende GIOCHI</v>
          </cell>
          <cell r="D118">
            <v>23</v>
          </cell>
          <cell r="E118">
            <v>15</v>
          </cell>
          <cell r="F118">
            <v>0</v>
          </cell>
          <cell r="G118">
            <v>15.166666666666666</v>
          </cell>
          <cell r="H118">
            <v>8</v>
          </cell>
          <cell r="I118">
            <v>7</v>
          </cell>
          <cell r="J118">
            <v>0</v>
          </cell>
          <cell r="K118">
            <v>7.5</v>
          </cell>
          <cell r="L118">
            <v>22.7</v>
          </cell>
          <cell r="M118">
            <v>24</v>
          </cell>
          <cell r="N118">
            <v>18</v>
          </cell>
          <cell r="O118">
            <v>0</v>
          </cell>
          <cell r="P118">
            <v>16</v>
          </cell>
          <cell r="Q118">
            <v>0</v>
          </cell>
          <cell r="R118">
            <v>58</v>
          </cell>
          <cell r="S118">
            <v>81</v>
          </cell>
        </row>
        <row r="119">
          <cell r="B119" t="str">
            <v>E022-01-2805/2021</v>
          </cell>
          <cell r="C119" t="str">
            <v>Samuel Kimemia MWANGI</v>
          </cell>
          <cell r="D119">
            <v>17</v>
          </cell>
          <cell r="E119">
            <v>13</v>
          </cell>
          <cell r="F119">
            <v>0</v>
          </cell>
          <cell r="G119">
            <v>12.166666666666668</v>
          </cell>
          <cell r="H119">
            <v>4</v>
          </cell>
          <cell r="I119">
            <v>6</v>
          </cell>
          <cell r="J119">
            <v>0</v>
          </cell>
          <cell r="K119">
            <v>5</v>
          </cell>
          <cell r="L119">
            <v>17.2</v>
          </cell>
          <cell r="M119">
            <v>9</v>
          </cell>
          <cell r="N119">
            <v>9</v>
          </cell>
          <cell r="O119">
            <v>0</v>
          </cell>
          <cell r="P119">
            <v>10</v>
          </cell>
          <cell r="Q119">
            <v>0</v>
          </cell>
          <cell r="R119">
            <v>28</v>
          </cell>
          <cell r="S119">
            <v>45</v>
          </cell>
        </row>
        <row r="120">
          <cell r="B120" t="str">
            <v>E022-01-2843/2021</v>
          </cell>
          <cell r="C120" t="str">
            <v>Dennis Musya MUSYOKA</v>
          </cell>
          <cell r="D120">
            <v>15</v>
          </cell>
          <cell r="E120">
            <v>14</v>
          </cell>
          <cell r="F120">
            <v>0</v>
          </cell>
          <cell r="G120">
            <v>12</v>
          </cell>
          <cell r="H120">
            <v>5</v>
          </cell>
          <cell r="I120">
            <v>5</v>
          </cell>
          <cell r="J120">
            <v>0</v>
          </cell>
          <cell r="K120">
            <v>5</v>
          </cell>
          <cell r="L120">
            <v>17</v>
          </cell>
          <cell r="M120">
            <v>4</v>
          </cell>
          <cell r="N120">
            <v>3</v>
          </cell>
          <cell r="O120">
            <v>4</v>
          </cell>
          <cell r="P120">
            <v>0</v>
          </cell>
          <cell r="Q120">
            <v>0</v>
          </cell>
          <cell r="R120">
            <v>11</v>
          </cell>
          <cell r="S120">
            <v>28</v>
          </cell>
        </row>
        <row r="121">
          <cell r="B121" t="str">
            <v>E022-01-2871/2021</v>
          </cell>
          <cell r="C121" t="str">
            <v>Morris Waithaka KARIUKI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 t="str">
            <v/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 t="str">
            <v/>
          </cell>
          <cell r="S121" t="str">
            <v/>
          </cell>
        </row>
        <row r="122">
          <cell r="B122" t="str">
            <v>E022-01-2968/2021</v>
          </cell>
          <cell r="C122" t="str">
            <v>Simon Kamangaru MUNYIRI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 t="str">
            <v/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 t="str">
            <v/>
          </cell>
          <cell r="S122" t="str">
            <v/>
          </cell>
        </row>
        <row r="123">
          <cell r="B123" t="str">
            <v>E022-01-1018/2020</v>
          </cell>
          <cell r="C123" t="str">
            <v>Mark Mwangi MURIITHI</v>
          </cell>
          <cell r="D123">
            <v>23</v>
          </cell>
          <cell r="E123">
            <v>13</v>
          </cell>
          <cell r="F123">
            <v>0</v>
          </cell>
          <cell r="G123">
            <v>14.166666666666668</v>
          </cell>
          <cell r="H123">
            <v>8</v>
          </cell>
          <cell r="I123">
            <v>7</v>
          </cell>
          <cell r="J123">
            <v>0</v>
          </cell>
          <cell r="K123">
            <v>7.5</v>
          </cell>
          <cell r="L123">
            <v>21.7</v>
          </cell>
          <cell r="M123">
            <v>22</v>
          </cell>
          <cell r="N123">
            <v>0</v>
          </cell>
          <cell r="O123">
            <v>18</v>
          </cell>
          <cell r="P123">
            <v>0</v>
          </cell>
          <cell r="Q123">
            <v>13</v>
          </cell>
          <cell r="R123">
            <v>53</v>
          </cell>
          <cell r="S123">
            <v>75</v>
          </cell>
        </row>
        <row r="124">
          <cell r="B124" t="str">
            <v>E022-01-1023/2020</v>
          </cell>
          <cell r="C124" t="str">
            <v>Peter MuguroNJOROGE</v>
          </cell>
          <cell r="D124">
            <v>15</v>
          </cell>
          <cell r="E124">
            <v>11</v>
          </cell>
          <cell r="F124">
            <v>0</v>
          </cell>
          <cell r="G124">
            <v>10.5</v>
          </cell>
          <cell r="H124">
            <v>7</v>
          </cell>
          <cell r="I124">
            <v>8</v>
          </cell>
          <cell r="J124">
            <v>0</v>
          </cell>
          <cell r="K124">
            <v>7.5</v>
          </cell>
          <cell r="L124">
            <v>18</v>
          </cell>
          <cell r="M124">
            <v>16</v>
          </cell>
          <cell r="N124">
            <v>17</v>
          </cell>
          <cell r="O124">
            <v>0</v>
          </cell>
          <cell r="P124">
            <v>9</v>
          </cell>
          <cell r="Q124">
            <v>0</v>
          </cell>
          <cell r="R124">
            <v>42</v>
          </cell>
          <cell r="S124">
            <v>60</v>
          </cell>
        </row>
        <row r="125">
          <cell r="B125" t="str">
            <v>E022‐01‐1034/2020</v>
          </cell>
          <cell r="C125" t="str">
            <v>Paul Okuyo SHAPWALA</v>
          </cell>
          <cell r="D125">
            <v>24</v>
          </cell>
          <cell r="E125">
            <v>14</v>
          </cell>
          <cell r="F125">
            <v>0</v>
          </cell>
          <cell r="G125">
            <v>15</v>
          </cell>
          <cell r="H125">
            <v>6</v>
          </cell>
          <cell r="I125">
            <v>8</v>
          </cell>
          <cell r="J125">
            <v>0</v>
          </cell>
          <cell r="K125">
            <v>7</v>
          </cell>
          <cell r="L125">
            <v>22</v>
          </cell>
          <cell r="M125">
            <v>25</v>
          </cell>
          <cell r="N125">
            <v>0</v>
          </cell>
          <cell r="O125">
            <v>15</v>
          </cell>
          <cell r="P125">
            <v>0</v>
          </cell>
          <cell r="Q125">
            <v>14</v>
          </cell>
          <cell r="R125">
            <v>54</v>
          </cell>
          <cell r="S125">
            <v>76</v>
          </cell>
        </row>
        <row r="126">
          <cell r="B126" t="str">
            <v>E022-01-1051/2020</v>
          </cell>
          <cell r="C126" t="str">
            <v>Kamunyaki Maxwell Mutethia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 t="str">
            <v/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 t="str">
            <v/>
          </cell>
          <cell r="S126" t="str">
            <v/>
          </cell>
        </row>
        <row r="127">
          <cell r="B127" t="str">
            <v>E022-01-1073/2020</v>
          </cell>
          <cell r="C127" t="str">
            <v>John Nyamogo OMOLO</v>
          </cell>
          <cell r="D127">
            <v>16</v>
          </cell>
          <cell r="E127">
            <v>13</v>
          </cell>
          <cell r="F127">
            <v>0</v>
          </cell>
          <cell r="G127">
            <v>11.833333333333334</v>
          </cell>
          <cell r="H127">
            <v>6</v>
          </cell>
          <cell r="I127">
            <v>6</v>
          </cell>
          <cell r="J127">
            <v>0</v>
          </cell>
          <cell r="K127">
            <v>6</v>
          </cell>
          <cell r="L127">
            <v>17.8</v>
          </cell>
          <cell r="M127">
            <v>15</v>
          </cell>
          <cell r="N127">
            <v>6</v>
          </cell>
          <cell r="O127">
            <v>0</v>
          </cell>
          <cell r="P127">
            <v>11</v>
          </cell>
          <cell r="Q127">
            <v>0</v>
          </cell>
          <cell r="R127">
            <v>32</v>
          </cell>
          <cell r="S127">
            <v>50</v>
          </cell>
        </row>
        <row r="128">
          <cell r="B128" t="str">
            <v>E022-01-2420/2020</v>
          </cell>
          <cell r="C128" t="str">
            <v>Vincent KIPROTICH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 t="str">
            <v/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 t="str">
            <v/>
          </cell>
          <cell r="S128" t="str">
            <v/>
          </cell>
        </row>
        <row r="129">
          <cell r="B129" t="str">
            <v>E022-01-0785/2019</v>
          </cell>
          <cell r="C129" t="str">
            <v>Carline Lukoa CHEMIATI</v>
          </cell>
          <cell r="D129">
            <v>21</v>
          </cell>
          <cell r="E129">
            <v>13</v>
          </cell>
          <cell r="F129">
            <v>0</v>
          </cell>
          <cell r="G129">
            <v>13.5</v>
          </cell>
          <cell r="H129">
            <v>7</v>
          </cell>
          <cell r="I129">
            <v>7</v>
          </cell>
          <cell r="J129">
            <v>0</v>
          </cell>
          <cell r="K129">
            <v>7</v>
          </cell>
          <cell r="L129">
            <v>20.5</v>
          </cell>
          <cell r="M129">
            <v>18</v>
          </cell>
          <cell r="N129">
            <v>17</v>
          </cell>
          <cell r="O129">
            <v>0</v>
          </cell>
          <cell r="P129">
            <v>14</v>
          </cell>
          <cell r="Q129">
            <v>0</v>
          </cell>
          <cell r="R129">
            <v>49</v>
          </cell>
          <cell r="S129">
            <v>70</v>
          </cell>
        </row>
        <row r="130">
          <cell r="B130" t="str">
            <v>E022-01-1090/2018</v>
          </cell>
          <cell r="C130" t="str">
            <v>Kelvin ASIOGO</v>
          </cell>
          <cell r="D130">
            <v>17</v>
          </cell>
          <cell r="E130">
            <v>13</v>
          </cell>
          <cell r="F130">
            <v>0</v>
          </cell>
          <cell r="G130">
            <v>12.166666666666668</v>
          </cell>
          <cell r="H130">
            <v>7</v>
          </cell>
          <cell r="I130">
            <v>7</v>
          </cell>
          <cell r="J130">
            <v>0</v>
          </cell>
          <cell r="K130">
            <v>7</v>
          </cell>
          <cell r="L130">
            <v>19.2</v>
          </cell>
          <cell r="M130">
            <v>13</v>
          </cell>
          <cell r="N130">
            <v>0</v>
          </cell>
          <cell r="O130">
            <v>9</v>
          </cell>
          <cell r="P130">
            <v>0</v>
          </cell>
          <cell r="Q130">
            <v>6</v>
          </cell>
          <cell r="R130">
            <v>28</v>
          </cell>
          <cell r="S130">
            <v>47</v>
          </cell>
        </row>
        <row r="131">
          <cell r="B131" t="str">
            <v>E022-01-1097/2018</v>
          </cell>
          <cell r="C131" t="str">
            <v>Johnstone GAKONYA</v>
          </cell>
          <cell r="D131">
            <v>18</v>
          </cell>
          <cell r="E131">
            <v>14</v>
          </cell>
          <cell r="F131">
            <v>0</v>
          </cell>
          <cell r="G131">
            <v>12.999999999999998</v>
          </cell>
          <cell r="H131">
            <v>7</v>
          </cell>
          <cell r="I131">
            <v>5</v>
          </cell>
          <cell r="J131">
            <v>0</v>
          </cell>
          <cell r="K131">
            <v>6</v>
          </cell>
          <cell r="L131">
            <v>19</v>
          </cell>
          <cell r="M131">
            <v>20</v>
          </cell>
          <cell r="N131">
            <v>8</v>
          </cell>
          <cell r="O131">
            <v>0</v>
          </cell>
          <cell r="P131">
            <v>7</v>
          </cell>
          <cell r="Q131">
            <v>0</v>
          </cell>
          <cell r="R131">
            <v>35</v>
          </cell>
          <cell r="S131">
            <v>54</v>
          </cell>
        </row>
        <row r="132">
          <cell r="B132" t="str">
            <v>E022-01-1538/2017</v>
          </cell>
          <cell r="C132" t="str">
            <v>RETAKE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 t="str">
            <v/>
          </cell>
          <cell r="M132">
            <v>12</v>
          </cell>
          <cell r="N132">
            <v>7</v>
          </cell>
          <cell r="O132">
            <v>0</v>
          </cell>
          <cell r="P132">
            <v>6</v>
          </cell>
          <cell r="Q132">
            <v>0</v>
          </cell>
          <cell r="R132">
            <v>25</v>
          </cell>
          <cell r="S132">
            <v>25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 t="str">
            <v/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 t="str">
            <v/>
          </cell>
          <cell r="S133" t="str">
            <v/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 t="str">
            <v/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 t="str">
            <v/>
          </cell>
          <cell r="S134" t="str">
            <v/>
          </cell>
        </row>
        <row r="135">
          <cell r="B135">
            <v>0</v>
          </cell>
          <cell r="C135">
            <v>0</v>
          </cell>
          <cell r="D135">
            <v>0</v>
          </cell>
          <cell r="E135" t="str">
            <v>SUMMARY OF RESULTS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>
            <v>0</v>
          </cell>
          <cell r="C136">
            <v>0</v>
          </cell>
          <cell r="D136" t="str">
            <v>GRADE</v>
          </cell>
          <cell r="E136">
            <v>0</v>
          </cell>
          <cell r="F136" t="str">
            <v>A</v>
          </cell>
          <cell r="G136" t="str">
            <v>B</v>
          </cell>
          <cell r="H136" t="str">
            <v>C</v>
          </cell>
          <cell r="I136" t="str">
            <v>D</v>
          </cell>
          <cell r="J136" t="str">
            <v>D</v>
          </cell>
          <cell r="K136" t="str">
            <v>E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 t="str">
            <v>CAT+ASS.+LAB</v>
          </cell>
          <cell r="Q136">
            <v>0</v>
          </cell>
          <cell r="R136" t="str">
            <v>EXAM</v>
          </cell>
          <cell r="S136">
            <v>0</v>
          </cell>
        </row>
        <row r="137">
          <cell r="B137">
            <v>0</v>
          </cell>
          <cell r="C137">
            <v>0</v>
          </cell>
          <cell r="D137" t="str">
            <v>I.E.</v>
          </cell>
          <cell r="E137">
            <v>0</v>
          </cell>
          <cell r="F137">
            <v>17</v>
          </cell>
          <cell r="G137">
            <v>29</v>
          </cell>
          <cell r="H137">
            <v>26</v>
          </cell>
          <cell r="I137">
            <v>21</v>
          </cell>
          <cell r="J137">
            <v>21</v>
          </cell>
          <cell r="K137">
            <v>8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 t="str">
            <v>CAT /30</v>
          </cell>
          <cell r="Q137" t="str">
            <v xml:space="preserve">% </v>
          </cell>
          <cell r="R137" t="str">
            <v>EXAM /70</v>
          </cell>
          <cell r="S137" t="str">
            <v>%</v>
          </cell>
        </row>
        <row r="138">
          <cell r="B138">
            <v>0</v>
          </cell>
          <cell r="C138">
            <v>0</v>
          </cell>
          <cell r="D138" t="str">
            <v xml:space="preserve">E.E. 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 t="str">
            <v>MEAN</v>
          </cell>
          <cell r="N138">
            <v>0</v>
          </cell>
          <cell r="O138" t="str">
            <v>I.E.</v>
          </cell>
          <cell r="P138">
            <v>18.558653846153852</v>
          </cell>
          <cell r="Q138">
            <v>61.862179487179503</v>
          </cell>
          <cell r="R138">
            <v>37.287128712871286</v>
          </cell>
          <cell r="S138">
            <v>53.267326732673268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 t="str">
            <v>E.E.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 t="str">
            <v xml:space="preserve">I.E. </v>
          </cell>
          <cell r="G140" t="str">
            <v>E.E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 t="str">
            <v>MIN. MARK</v>
          </cell>
          <cell r="N140">
            <v>0</v>
          </cell>
          <cell r="O140" t="str">
            <v>I.E.</v>
          </cell>
          <cell r="P140">
            <v>14.8</v>
          </cell>
          <cell r="Q140">
            <v>49.333333333333336</v>
          </cell>
          <cell r="R140">
            <v>8</v>
          </cell>
          <cell r="S140">
            <v>11.428571428571429</v>
          </cell>
        </row>
        <row r="141">
          <cell r="B141">
            <v>0</v>
          </cell>
          <cell r="C141">
            <v>0</v>
          </cell>
          <cell r="D141" t="str">
            <v>PASS</v>
          </cell>
          <cell r="E141">
            <v>0</v>
          </cell>
          <cell r="F141">
            <v>93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 t="str">
            <v>E.E.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>
            <v>0</v>
          </cell>
          <cell r="C142">
            <v>0</v>
          </cell>
          <cell r="D142" t="str">
            <v>FAIL</v>
          </cell>
          <cell r="E142">
            <v>0</v>
          </cell>
          <cell r="F142">
            <v>8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 t="str">
            <v>MAX. MARK</v>
          </cell>
          <cell r="N142">
            <v>0</v>
          </cell>
          <cell r="O142" t="str">
            <v>I.E.</v>
          </cell>
          <cell r="P142">
            <v>23.5</v>
          </cell>
          <cell r="Q142">
            <v>78.333333333333329</v>
          </cell>
          <cell r="R142">
            <v>58</v>
          </cell>
          <cell r="S142">
            <v>82.857142857142861</v>
          </cell>
        </row>
        <row r="143">
          <cell r="B143">
            <v>0</v>
          </cell>
          <cell r="C143">
            <v>0</v>
          </cell>
          <cell r="D143" t="str">
            <v>ABSENT</v>
          </cell>
          <cell r="E143">
            <v>0</v>
          </cell>
          <cell r="F143">
            <v>-4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 t="str">
            <v>E.E.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>
            <v>0</v>
          </cell>
          <cell r="C144">
            <v>0</v>
          </cell>
          <cell r="D144" t="str">
            <v>TOTAL</v>
          </cell>
          <cell r="E144">
            <v>0</v>
          </cell>
          <cell r="F144">
            <v>97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 t="str">
            <v>STD. DEV</v>
          </cell>
          <cell r="N144">
            <v>0</v>
          </cell>
          <cell r="O144" t="str">
            <v>I.E.</v>
          </cell>
          <cell r="P144">
            <v>1.7023462151676854</v>
          </cell>
          <cell r="Q144">
            <v>5.6744873838922842</v>
          </cell>
          <cell r="R144">
            <v>11.779080298277419</v>
          </cell>
          <cell r="S144">
            <v>16.827257568967742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 t="str">
            <v>E.E.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 refreshError="1">
        <row r="15">
          <cell r="B15" t="str">
            <v>E022-01-0935/2020</v>
          </cell>
          <cell r="C15" t="str">
            <v>Joan Wambui KABURA</v>
          </cell>
          <cell r="D15">
            <v>18</v>
          </cell>
          <cell r="E15">
            <v>18</v>
          </cell>
          <cell r="G15">
            <v>9</v>
          </cell>
          <cell r="H15">
            <v>3</v>
          </cell>
          <cell r="I15">
            <v>9</v>
          </cell>
          <cell r="J15">
            <v>2.8235294117647056</v>
          </cell>
          <cell r="K15">
            <v>12</v>
          </cell>
          <cell r="N15">
            <v>9</v>
          </cell>
          <cell r="O15">
            <v>20.8</v>
          </cell>
          <cell r="P15">
            <v>10</v>
          </cell>
          <cell r="Q15">
            <v>18</v>
          </cell>
          <cell r="S15">
            <v>12</v>
          </cell>
          <cell r="U15">
            <v>46.666666666666664</v>
          </cell>
          <cell r="V15">
            <v>67</v>
          </cell>
        </row>
        <row r="16">
          <cell r="B16" t="str">
            <v>E022-01-1013/2020</v>
          </cell>
          <cell r="C16" t="str">
            <v>Stephen Mwangi MAINA</v>
          </cell>
          <cell r="D16">
            <v>17</v>
          </cell>
          <cell r="E16">
            <v>15</v>
          </cell>
          <cell r="G16">
            <v>8</v>
          </cell>
          <cell r="H16">
            <v>4</v>
          </cell>
          <cell r="I16">
            <v>10</v>
          </cell>
          <cell r="J16">
            <v>3.4705882352941178</v>
          </cell>
          <cell r="K16">
            <v>10.5</v>
          </cell>
          <cell r="N16">
            <v>7.875</v>
          </cell>
          <cell r="O16">
            <v>19.3</v>
          </cell>
          <cell r="P16">
            <v>9</v>
          </cell>
          <cell r="Q16">
            <v>12</v>
          </cell>
          <cell r="T16">
            <v>6</v>
          </cell>
          <cell r="U16">
            <v>31.5</v>
          </cell>
          <cell r="V16">
            <v>51</v>
          </cell>
        </row>
        <row r="17">
          <cell r="B17" t="str">
            <v>E022-01-1014/2020</v>
          </cell>
          <cell r="C17" t="str">
            <v>Joseph Kamau WAINAINA</v>
          </cell>
          <cell r="D17">
            <v>14</v>
          </cell>
          <cell r="E17">
            <v>16</v>
          </cell>
          <cell r="G17">
            <v>7.5</v>
          </cell>
          <cell r="H17">
            <v>5</v>
          </cell>
          <cell r="I17">
            <v>11</v>
          </cell>
          <cell r="J17">
            <v>4.117647058823529</v>
          </cell>
          <cell r="K17">
            <v>11.5</v>
          </cell>
          <cell r="N17">
            <v>8.625</v>
          </cell>
          <cell r="O17">
            <v>20.2</v>
          </cell>
          <cell r="P17">
            <v>14</v>
          </cell>
          <cell r="Q17">
            <v>12</v>
          </cell>
          <cell r="S17">
            <v>5.5</v>
          </cell>
          <cell r="U17">
            <v>36.75</v>
          </cell>
          <cell r="V17">
            <v>57</v>
          </cell>
        </row>
        <row r="18">
          <cell r="B18" t="str">
            <v>E022-01-1015/2020</v>
          </cell>
          <cell r="C18" t="str">
            <v>Denis Wanyaga GITAU</v>
          </cell>
          <cell r="D18">
            <v>0</v>
          </cell>
          <cell r="E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10.5</v>
          </cell>
          <cell r="N18">
            <v>7.875</v>
          </cell>
          <cell r="O18">
            <v>7.9</v>
          </cell>
          <cell r="P18">
            <v>2</v>
          </cell>
          <cell r="Q18">
            <v>9</v>
          </cell>
          <cell r="T18">
            <v>1</v>
          </cell>
          <cell r="U18">
            <v>14</v>
          </cell>
          <cell r="V18">
            <v>22</v>
          </cell>
        </row>
        <row r="19">
          <cell r="B19" t="str">
            <v>E022-01-1016/2020</v>
          </cell>
          <cell r="C19" t="str">
            <v>Moses Kimuhu WAITI</v>
          </cell>
          <cell r="D19">
            <v>12</v>
          </cell>
          <cell r="E19">
            <v>15</v>
          </cell>
          <cell r="G19">
            <v>6.75</v>
          </cell>
          <cell r="H19">
            <v>2.5</v>
          </cell>
          <cell r="I19">
            <v>6</v>
          </cell>
          <cell r="J19">
            <v>2.132352941176471</v>
          </cell>
          <cell r="K19">
            <v>13.5</v>
          </cell>
          <cell r="N19">
            <v>10.125</v>
          </cell>
          <cell r="O19">
            <v>19</v>
          </cell>
          <cell r="P19">
            <v>10</v>
          </cell>
          <cell r="Q19">
            <v>12.5</v>
          </cell>
          <cell r="T19">
            <v>3</v>
          </cell>
          <cell r="U19">
            <v>29.75</v>
          </cell>
          <cell r="V19">
            <v>49</v>
          </cell>
        </row>
        <row r="20">
          <cell r="B20" t="str">
            <v>E022-01-1017/2020</v>
          </cell>
          <cell r="C20" t="str">
            <v>Chris Mbuchiri NDUNG'U</v>
          </cell>
          <cell r="D20">
            <v>12</v>
          </cell>
          <cell r="E20">
            <v>15</v>
          </cell>
          <cell r="G20">
            <v>6.75</v>
          </cell>
          <cell r="H20">
            <v>2.5</v>
          </cell>
          <cell r="I20">
            <v>6</v>
          </cell>
          <cell r="J20">
            <v>2.132352941176471</v>
          </cell>
          <cell r="K20">
            <v>11</v>
          </cell>
          <cell r="N20">
            <v>8.25</v>
          </cell>
          <cell r="O20">
            <v>17.100000000000001</v>
          </cell>
          <cell r="P20">
            <v>12</v>
          </cell>
          <cell r="Q20">
            <v>10</v>
          </cell>
          <cell r="T20">
            <v>1</v>
          </cell>
          <cell r="U20">
            <v>26.833333333333332</v>
          </cell>
          <cell r="V20">
            <v>44</v>
          </cell>
        </row>
        <row r="21">
          <cell r="B21" t="str">
            <v>E022-01-1019/2020</v>
          </cell>
          <cell r="C21" t="str">
            <v>Yvonne Murugi MWITHALI</v>
          </cell>
          <cell r="D21">
            <v>12</v>
          </cell>
          <cell r="E21">
            <v>14</v>
          </cell>
          <cell r="G21">
            <v>6.4999999999999991</v>
          </cell>
          <cell r="H21">
            <v>2.5</v>
          </cell>
          <cell r="I21">
            <v>8</v>
          </cell>
          <cell r="J21">
            <v>2.4264705882352939</v>
          </cell>
          <cell r="K21">
            <v>12</v>
          </cell>
          <cell r="N21">
            <v>9</v>
          </cell>
          <cell r="O21">
            <v>17.899999999999999</v>
          </cell>
          <cell r="P21">
            <v>4.5</v>
          </cell>
          <cell r="Q21">
            <v>6</v>
          </cell>
          <cell r="T21">
            <v>11</v>
          </cell>
          <cell r="U21">
            <v>25.083333333333332</v>
          </cell>
          <cell r="V21">
            <v>43</v>
          </cell>
        </row>
        <row r="22">
          <cell r="B22" t="str">
            <v>E022-01-1020/2020</v>
          </cell>
          <cell r="C22" t="str">
            <v>Nathaniel Joash MWANIKI</v>
          </cell>
          <cell r="D22">
            <v>14</v>
          </cell>
          <cell r="E22">
            <v>15</v>
          </cell>
          <cell r="G22">
            <v>7.25</v>
          </cell>
          <cell r="H22">
            <v>3.5</v>
          </cell>
          <cell r="I22">
            <v>11</v>
          </cell>
          <cell r="J22">
            <v>3.3676470588235299</v>
          </cell>
          <cell r="K22">
            <v>13.5</v>
          </cell>
          <cell r="N22">
            <v>10.125</v>
          </cell>
          <cell r="O22">
            <v>20.7</v>
          </cell>
          <cell r="P22">
            <v>9</v>
          </cell>
          <cell r="Q22">
            <v>7</v>
          </cell>
          <cell r="T22">
            <v>1</v>
          </cell>
          <cell r="U22">
            <v>19.833333333333332</v>
          </cell>
          <cell r="V22">
            <v>41</v>
          </cell>
        </row>
        <row r="23">
          <cell r="B23" t="str">
            <v>E022-01-1021/2020</v>
          </cell>
          <cell r="C23" t="str">
            <v>David Kihara WANGOME</v>
          </cell>
          <cell r="D23">
            <v>16</v>
          </cell>
          <cell r="E23">
            <v>14</v>
          </cell>
          <cell r="G23">
            <v>7.5</v>
          </cell>
          <cell r="H23">
            <v>3</v>
          </cell>
          <cell r="I23">
            <v>8</v>
          </cell>
          <cell r="J23">
            <v>2.6764705882352939</v>
          </cell>
          <cell r="K23">
            <v>11</v>
          </cell>
          <cell r="N23">
            <v>8.25</v>
          </cell>
          <cell r="O23">
            <v>18.399999999999999</v>
          </cell>
          <cell r="P23">
            <v>2</v>
          </cell>
          <cell r="Q23">
            <v>8</v>
          </cell>
          <cell r="T23">
            <v>1</v>
          </cell>
          <cell r="U23">
            <v>12.833333333333334</v>
          </cell>
          <cell r="V23">
            <v>31</v>
          </cell>
        </row>
        <row r="24">
          <cell r="B24" t="str">
            <v>E022-01-1022/2020</v>
          </cell>
          <cell r="C24" t="str">
            <v>Joseph Gichuki MBATHI</v>
          </cell>
          <cell r="D24">
            <v>14</v>
          </cell>
          <cell r="E24">
            <v>15</v>
          </cell>
          <cell r="G24">
            <v>7.25</v>
          </cell>
          <cell r="H24">
            <v>4</v>
          </cell>
          <cell r="I24">
            <v>11</v>
          </cell>
          <cell r="J24">
            <v>3.6176470588235299</v>
          </cell>
          <cell r="K24">
            <v>11.5</v>
          </cell>
          <cell r="N24">
            <v>8.625</v>
          </cell>
          <cell r="O24">
            <v>19.5</v>
          </cell>
          <cell r="P24">
            <v>3</v>
          </cell>
          <cell r="Q24">
            <v>17.5</v>
          </cell>
          <cell r="T24">
            <v>3</v>
          </cell>
          <cell r="U24">
            <v>27.416666666666668</v>
          </cell>
          <cell r="V24">
            <v>47</v>
          </cell>
        </row>
        <row r="25">
          <cell r="B25" t="str">
            <v>E022-01-1024/2020</v>
          </cell>
          <cell r="C25" t="str">
            <v>John Kabue MUMBI</v>
          </cell>
          <cell r="D25">
            <v>13</v>
          </cell>
          <cell r="E25">
            <v>17</v>
          </cell>
          <cell r="G25">
            <v>7.5</v>
          </cell>
          <cell r="H25">
            <v>4</v>
          </cell>
          <cell r="I25">
            <v>12</v>
          </cell>
          <cell r="J25">
            <v>3.7647058823529411</v>
          </cell>
          <cell r="K25">
            <v>11</v>
          </cell>
          <cell r="N25">
            <v>8.25</v>
          </cell>
          <cell r="O25">
            <v>19.5</v>
          </cell>
          <cell r="P25">
            <v>20</v>
          </cell>
          <cell r="Q25">
            <v>16</v>
          </cell>
          <cell r="T25">
            <v>12</v>
          </cell>
          <cell r="U25">
            <v>56</v>
          </cell>
          <cell r="V25">
            <v>76</v>
          </cell>
        </row>
        <row r="26">
          <cell r="B26" t="str">
            <v>E022-01-1025/2020</v>
          </cell>
          <cell r="C26" t="str">
            <v>David Bundi WAWERU</v>
          </cell>
          <cell r="D26">
            <v>14</v>
          </cell>
          <cell r="E26">
            <v>16</v>
          </cell>
          <cell r="G26">
            <v>7.5</v>
          </cell>
          <cell r="H26">
            <v>0</v>
          </cell>
          <cell r="I26">
            <v>11</v>
          </cell>
          <cell r="J26">
            <v>1.6176470588235294</v>
          </cell>
          <cell r="K26">
            <v>11</v>
          </cell>
          <cell r="N26">
            <v>8.25</v>
          </cell>
          <cell r="O26">
            <v>17.399999999999999</v>
          </cell>
          <cell r="P26">
            <v>16</v>
          </cell>
          <cell r="Q26">
            <v>20</v>
          </cell>
          <cell r="S26">
            <v>9</v>
          </cell>
          <cell r="U26">
            <v>52.5</v>
          </cell>
          <cell r="V26">
            <v>70</v>
          </cell>
        </row>
        <row r="27">
          <cell r="B27" t="str">
            <v>E022-01-1026/2020</v>
          </cell>
          <cell r="C27" t="str">
            <v>Dennis wamutitu WAMBUGU</v>
          </cell>
          <cell r="D27">
            <v>13</v>
          </cell>
          <cell r="E27">
            <v>17</v>
          </cell>
          <cell r="G27">
            <v>7.5</v>
          </cell>
          <cell r="H27">
            <v>0</v>
          </cell>
          <cell r="I27">
            <v>6</v>
          </cell>
          <cell r="J27">
            <v>0.88235294117647067</v>
          </cell>
          <cell r="K27">
            <v>11</v>
          </cell>
          <cell r="N27">
            <v>8.25</v>
          </cell>
          <cell r="O27">
            <v>16.600000000000001</v>
          </cell>
          <cell r="P27">
            <v>13.5</v>
          </cell>
          <cell r="Q27">
            <v>7</v>
          </cell>
          <cell r="T27">
            <v>11</v>
          </cell>
          <cell r="U27">
            <v>36.75</v>
          </cell>
          <cell r="V27">
            <v>53</v>
          </cell>
        </row>
        <row r="28">
          <cell r="B28" t="str">
            <v>E022-01-1027/2020</v>
          </cell>
          <cell r="C28" t="str">
            <v>Alfred Githinji GICHIA</v>
          </cell>
          <cell r="D28">
            <v>11</v>
          </cell>
          <cell r="E28">
            <v>14</v>
          </cell>
          <cell r="G28">
            <v>6.25</v>
          </cell>
          <cell r="H28">
            <v>5</v>
          </cell>
          <cell r="I28">
            <v>10</v>
          </cell>
          <cell r="J28">
            <v>3.9705882352941178</v>
          </cell>
          <cell r="K28">
            <v>10.5</v>
          </cell>
          <cell r="N28">
            <v>7.875</v>
          </cell>
          <cell r="O28">
            <v>18.100000000000001</v>
          </cell>
          <cell r="P28">
            <v>3</v>
          </cell>
          <cell r="R28">
            <v>7</v>
          </cell>
          <cell r="T28">
            <v>9</v>
          </cell>
          <cell r="U28">
            <v>22.166666666666668</v>
          </cell>
          <cell r="V28">
            <v>40</v>
          </cell>
        </row>
        <row r="29">
          <cell r="B29" t="str">
            <v>E022-01-1028/2020</v>
          </cell>
          <cell r="C29" t="str">
            <v>Marvin Dennis Muchugi WAIREGI</v>
          </cell>
          <cell r="D29">
            <v>16</v>
          </cell>
          <cell r="E29">
            <v>14</v>
          </cell>
          <cell r="G29">
            <v>7.5</v>
          </cell>
          <cell r="H29">
            <v>3</v>
          </cell>
          <cell r="I29">
            <v>8</v>
          </cell>
          <cell r="J29">
            <v>2.6764705882352939</v>
          </cell>
          <cell r="K29">
            <v>10.5</v>
          </cell>
          <cell r="N29">
            <v>7.875</v>
          </cell>
          <cell r="O29">
            <v>18.100000000000001</v>
          </cell>
          <cell r="P29">
            <v>12</v>
          </cell>
          <cell r="Q29">
            <v>10</v>
          </cell>
          <cell r="T29">
            <v>2</v>
          </cell>
          <cell r="U29">
            <v>28</v>
          </cell>
          <cell r="V29">
            <v>46</v>
          </cell>
        </row>
        <row r="30">
          <cell r="B30" t="str">
            <v>E022-01-1029/2020</v>
          </cell>
          <cell r="C30" t="str">
            <v>George Muhia NGOTHO</v>
          </cell>
          <cell r="D30">
            <v>15</v>
          </cell>
          <cell r="E30">
            <v>15</v>
          </cell>
          <cell r="G30">
            <v>7.5</v>
          </cell>
          <cell r="H30">
            <v>3</v>
          </cell>
          <cell r="I30">
            <v>7</v>
          </cell>
          <cell r="J30">
            <v>2.5294117647058822</v>
          </cell>
          <cell r="K30">
            <v>11</v>
          </cell>
          <cell r="N30">
            <v>8.25</v>
          </cell>
          <cell r="O30">
            <v>18.3</v>
          </cell>
          <cell r="P30">
            <v>10</v>
          </cell>
          <cell r="Q30">
            <v>9</v>
          </cell>
          <cell r="T30">
            <v>2</v>
          </cell>
          <cell r="U30">
            <v>24.5</v>
          </cell>
          <cell r="V30">
            <v>43</v>
          </cell>
        </row>
        <row r="31">
          <cell r="B31" t="str">
            <v>E022-01-1030/2020</v>
          </cell>
          <cell r="C31" t="str">
            <v>Denis Karanja NJUGUNA</v>
          </cell>
          <cell r="D31">
            <v>18</v>
          </cell>
          <cell r="E31">
            <v>18</v>
          </cell>
          <cell r="G31">
            <v>9</v>
          </cell>
          <cell r="H31">
            <v>3</v>
          </cell>
          <cell r="I31">
            <v>10</v>
          </cell>
          <cell r="J31">
            <v>2.9705882352941178</v>
          </cell>
          <cell r="K31">
            <v>11</v>
          </cell>
          <cell r="N31">
            <v>8.25</v>
          </cell>
          <cell r="O31">
            <v>20.2</v>
          </cell>
          <cell r="P31">
            <v>15</v>
          </cell>
          <cell r="Q31">
            <v>19</v>
          </cell>
          <cell r="T31">
            <v>15</v>
          </cell>
          <cell r="U31">
            <v>57.166666666666664</v>
          </cell>
          <cell r="V31">
            <v>77</v>
          </cell>
        </row>
        <row r="32">
          <cell r="B32" t="str">
            <v>E022-01-1031/2020</v>
          </cell>
          <cell r="C32" t="str">
            <v>Alex Kamau WANGARI</v>
          </cell>
          <cell r="D32">
            <v>13</v>
          </cell>
          <cell r="E32">
            <v>14</v>
          </cell>
          <cell r="G32">
            <v>6.75</v>
          </cell>
          <cell r="H32">
            <v>3</v>
          </cell>
          <cell r="I32">
            <v>6</v>
          </cell>
          <cell r="J32">
            <v>2.3823529411764706</v>
          </cell>
          <cell r="K32">
            <v>11</v>
          </cell>
          <cell r="N32">
            <v>8.25</v>
          </cell>
          <cell r="O32">
            <v>17.399999999999999</v>
          </cell>
          <cell r="P32">
            <v>16</v>
          </cell>
          <cell r="Q32">
            <v>15</v>
          </cell>
          <cell r="S32">
            <v>4</v>
          </cell>
          <cell r="U32">
            <v>40.833333333333336</v>
          </cell>
          <cell r="V32">
            <v>58</v>
          </cell>
        </row>
        <row r="33">
          <cell r="B33" t="str">
            <v>E022-01-1032/2020</v>
          </cell>
          <cell r="C33" t="str">
            <v>Douglas Ndukuyo MWANIKI</v>
          </cell>
          <cell r="D33">
            <v>9</v>
          </cell>
          <cell r="E33">
            <v>12</v>
          </cell>
          <cell r="G33">
            <v>5.25</v>
          </cell>
          <cell r="H33">
            <v>3</v>
          </cell>
          <cell r="I33">
            <v>6</v>
          </cell>
          <cell r="J33">
            <v>2.3823529411764706</v>
          </cell>
          <cell r="K33">
            <v>11</v>
          </cell>
          <cell r="N33">
            <v>8.25</v>
          </cell>
          <cell r="O33">
            <v>15.9</v>
          </cell>
          <cell r="P33">
            <v>15</v>
          </cell>
          <cell r="R33">
            <v>7</v>
          </cell>
          <cell r="T33">
            <v>14</v>
          </cell>
          <cell r="U33">
            <v>42</v>
          </cell>
          <cell r="V33">
            <v>58</v>
          </cell>
        </row>
        <row r="34">
          <cell r="B34" t="str">
            <v>E022-01-1033/2020</v>
          </cell>
          <cell r="C34" t="str">
            <v>Simon Mwaura GICHIRI</v>
          </cell>
          <cell r="D34">
            <v>12</v>
          </cell>
          <cell r="E34">
            <v>13</v>
          </cell>
          <cell r="G34">
            <v>6.25</v>
          </cell>
          <cell r="H34">
            <v>4</v>
          </cell>
          <cell r="I34">
            <v>6</v>
          </cell>
          <cell r="J34">
            <v>2.882352941176471</v>
          </cell>
          <cell r="K34">
            <v>11</v>
          </cell>
          <cell r="N34">
            <v>8.25</v>
          </cell>
          <cell r="O34">
            <v>17.399999999999999</v>
          </cell>
          <cell r="P34">
            <v>14</v>
          </cell>
          <cell r="Q34">
            <v>18</v>
          </cell>
          <cell r="T34">
            <v>13</v>
          </cell>
          <cell r="U34">
            <v>52.5</v>
          </cell>
          <cell r="V34">
            <v>70</v>
          </cell>
        </row>
        <row r="35">
          <cell r="B35" t="str">
            <v>E022-01-1035/2020</v>
          </cell>
          <cell r="C35" t="str">
            <v>Agnes Mulekye MUTEMI</v>
          </cell>
          <cell r="D35">
            <v>13</v>
          </cell>
          <cell r="E35">
            <v>17</v>
          </cell>
          <cell r="G35">
            <v>7.5</v>
          </cell>
          <cell r="H35">
            <v>3</v>
          </cell>
          <cell r="I35">
            <v>11</v>
          </cell>
          <cell r="J35">
            <v>3.1176470588235294</v>
          </cell>
          <cell r="K35">
            <v>11.5</v>
          </cell>
          <cell r="N35">
            <v>8.625</v>
          </cell>
          <cell r="O35">
            <v>19.2</v>
          </cell>
          <cell r="P35">
            <v>15</v>
          </cell>
          <cell r="Q35">
            <v>12</v>
          </cell>
          <cell r="T35">
            <v>11</v>
          </cell>
          <cell r="U35">
            <v>44.333333333333336</v>
          </cell>
          <cell r="V35">
            <v>64</v>
          </cell>
        </row>
        <row r="36">
          <cell r="B36" t="str">
            <v>E022-01-1038/2020</v>
          </cell>
          <cell r="C36" t="str">
            <v>Ian Kamau NJUGUNA</v>
          </cell>
          <cell r="D36">
            <v>18</v>
          </cell>
          <cell r="E36">
            <v>15</v>
          </cell>
          <cell r="G36">
            <v>8.25</v>
          </cell>
          <cell r="H36">
            <v>3.5</v>
          </cell>
          <cell r="I36">
            <v>8</v>
          </cell>
          <cell r="J36">
            <v>2.9264705882352935</v>
          </cell>
          <cell r="K36">
            <v>12</v>
          </cell>
          <cell r="N36">
            <v>9</v>
          </cell>
          <cell r="O36">
            <v>20.2</v>
          </cell>
          <cell r="P36">
            <v>3</v>
          </cell>
          <cell r="Q36">
            <v>10</v>
          </cell>
          <cell r="T36">
            <v>1</v>
          </cell>
          <cell r="U36">
            <v>16.333333333333332</v>
          </cell>
          <cell r="V36">
            <v>37</v>
          </cell>
        </row>
        <row r="37">
          <cell r="B37" t="str">
            <v>E022-01-1040/2020</v>
          </cell>
          <cell r="C37" t="str">
            <v>Salome Mukuhi KIIRIA</v>
          </cell>
          <cell r="D37">
            <v>13</v>
          </cell>
          <cell r="E37">
            <v>15</v>
          </cell>
          <cell r="G37">
            <v>7</v>
          </cell>
          <cell r="H37">
            <v>3.5</v>
          </cell>
          <cell r="I37">
            <v>11</v>
          </cell>
          <cell r="J37">
            <v>3.3676470588235299</v>
          </cell>
          <cell r="K37">
            <v>11</v>
          </cell>
          <cell r="N37">
            <v>8.25</v>
          </cell>
          <cell r="O37">
            <v>18.600000000000001</v>
          </cell>
          <cell r="P37">
            <v>8</v>
          </cell>
          <cell r="R37">
            <v>14</v>
          </cell>
          <cell r="T37">
            <v>12</v>
          </cell>
          <cell r="U37">
            <v>39.666666666666664</v>
          </cell>
          <cell r="V37">
            <v>58</v>
          </cell>
        </row>
        <row r="38">
          <cell r="B38" t="str">
            <v>E022-01-1041/2020</v>
          </cell>
          <cell r="C38" t="str">
            <v>Moses Mwangi KANGETHE</v>
          </cell>
          <cell r="D38">
            <v>15</v>
          </cell>
          <cell r="E38">
            <v>12</v>
          </cell>
          <cell r="G38">
            <v>6.75</v>
          </cell>
          <cell r="H38">
            <v>3.5</v>
          </cell>
          <cell r="I38">
            <v>10</v>
          </cell>
          <cell r="J38">
            <v>3.2205882352941173</v>
          </cell>
          <cell r="K38">
            <v>11</v>
          </cell>
          <cell r="N38">
            <v>8.25</v>
          </cell>
          <cell r="O38">
            <v>18.2</v>
          </cell>
          <cell r="P38">
            <v>17</v>
          </cell>
          <cell r="Q38">
            <v>15</v>
          </cell>
          <cell r="S38">
            <v>0</v>
          </cell>
          <cell r="U38">
            <v>37.333333333333336</v>
          </cell>
          <cell r="V38">
            <v>56</v>
          </cell>
        </row>
        <row r="39">
          <cell r="B39" t="str">
            <v>E022-01-1042/2020</v>
          </cell>
          <cell r="C39" t="str">
            <v>Stephen Munzyu MAINGI</v>
          </cell>
          <cell r="D39">
            <v>12</v>
          </cell>
          <cell r="E39">
            <v>14</v>
          </cell>
          <cell r="G39">
            <v>6.4999999999999991</v>
          </cell>
          <cell r="H39">
            <v>4</v>
          </cell>
          <cell r="I39">
            <v>8</v>
          </cell>
          <cell r="J39">
            <v>3.1764705882352939</v>
          </cell>
          <cell r="K39">
            <v>10.5</v>
          </cell>
          <cell r="N39">
            <v>7.875</v>
          </cell>
          <cell r="O39">
            <v>17.600000000000001</v>
          </cell>
          <cell r="P39">
            <v>7</v>
          </cell>
          <cell r="Q39">
            <v>7</v>
          </cell>
          <cell r="T39">
            <v>9</v>
          </cell>
          <cell r="U39">
            <v>26.833333333333332</v>
          </cell>
          <cell r="V39">
            <v>44</v>
          </cell>
        </row>
        <row r="40">
          <cell r="B40" t="str">
            <v>E022-01-1043/2020</v>
          </cell>
          <cell r="C40" t="str">
            <v>Amos Sila MULWA</v>
          </cell>
          <cell r="D40">
            <v>12</v>
          </cell>
          <cell r="E40">
            <v>13</v>
          </cell>
          <cell r="G40">
            <v>6.25</v>
          </cell>
          <cell r="H40">
            <v>3.5</v>
          </cell>
          <cell r="I40">
            <v>13</v>
          </cell>
          <cell r="J40">
            <v>3.6617647058823528</v>
          </cell>
          <cell r="K40">
            <v>10.5</v>
          </cell>
          <cell r="N40">
            <v>7.875</v>
          </cell>
          <cell r="O40">
            <v>17.8</v>
          </cell>
          <cell r="P40">
            <v>12</v>
          </cell>
          <cell r="Q40">
            <v>12</v>
          </cell>
          <cell r="S40">
            <v>4.5</v>
          </cell>
          <cell r="U40">
            <v>33.25</v>
          </cell>
          <cell r="V40">
            <v>51</v>
          </cell>
        </row>
        <row r="41">
          <cell r="B41" t="str">
            <v>E022-01-1044/2020</v>
          </cell>
          <cell r="C41" t="str">
            <v>Muthawa KIVAA</v>
          </cell>
          <cell r="D41">
            <v>15</v>
          </cell>
          <cell r="E41">
            <v>13</v>
          </cell>
          <cell r="G41">
            <v>7</v>
          </cell>
          <cell r="H41">
            <v>3.5</v>
          </cell>
          <cell r="I41">
            <v>8</v>
          </cell>
          <cell r="J41">
            <v>2.9264705882352935</v>
          </cell>
          <cell r="K41">
            <v>11</v>
          </cell>
          <cell r="N41">
            <v>8.25</v>
          </cell>
          <cell r="O41">
            <v>18.2</v>
          </cell>
          <cell r="P41">
            <v>19</v>
          </cell>
          <cell r="Q41">
            <v>13</v>
          </cell>
          <cell r="T41">
            <v>10</v>
          </cell>
          <cell r="U41">
            <v>49</v>
          </cell>
          <cell r="V41">
            <v>67</v>
          </cell>
        </row>
        <row r="42">
          <cell r="B42" t="str">
            <v>E022-01-1045/2020</v>
          </cell>
          <cell r="C42" t="str">
            <v>Joshua Maina KAMAU</v>
          </cell>
          <cell r="G42">
            <v>0</v>
          </cell>
          <cell r="H42">
            <v>4</v>
          </cell>
          <cell r="I42">
            <v>8</v>
          </cell>
          <cell r="J42">
            <v>3.1764705882352939</v>
          </cell>
          <cell r="K42">
            <v>12</v>
          </cell>
          <cell r="N42">
            <v>9</v>
          </cell>
          <cell r="O42">
            <v>12.2</v>
          </cell>
          <cell r="U42" t="str">
            <v/>
          </cell>
          <cell r="V42">
            <v>12</v>
          </cell>
        </row>
        <row r="43">
          <cell r="B43" t="str">
            <v>E022-01-1046/2020</v>
          </cell>
          <cell r="C43" t="str">
            <v>Sally Kinya KIMATHI</v>
          </cell>
          <cell r="D43">
            <v>17</v>
          </cell>
          <cell r="E43">
            <v>14</v>
          </cell>
          <cell r="G43">
            <v>7.7499999999999991</v>
          </cell>
          <cell r="H43">
            <v>5</v>
          </cell>
          <cell r="I43">
            <v>12</v>
          </cell>
          <cell r="J43">
            <v>4.264705882352942</v>
          </cell>
          <cell r="K43">
            <v>12</v>
          </cell>
          <cell r="N43">
            <v>9</v>
          </cell>
          <cell r="O43">
            <v>21</v>
          </cell>
          <cell r="P43">
            <v>8</v>
          </cell>
          <cell r="Q43">
            <v>18</v>
          </cell>
          <cell r="S43">
            <v>10</v>
          </cell>
          <cell r="U43">
            <v>42</v>
          </cell>
          <cell r="V43">
            <v>63</v>
          </cell>
        </row>
        <row r="44">
          <cell r="B44" t="str">
            <v>E022-01-1047/2020</v>
          </cell>
          <cell r="C44" t="str">
            <v>Angela Waithera MAINA</v>
          </cell>
          <cell r="D44">
            <v>17</v>
          </cell>
          <cell r="E44">
            <v>14</v>
          </cell>
          <cell r="G44">
            <v>7.7499999999999991</v>
          </cell>
          <cell r="H44">
            <v>4</v>
          </cell>
          <cell r="I44">
            <v>11</v>
          </cell>
          <cell r="J44">
            <v>3.6176470588235299</v>
          </cell>
          <cell r="K44">
            <v>11</v>
          </cell>
          <cell r="N44">
            <v>8.25</v>
          </cell>
          <cell r="O44">
            <v>19.600000000000001</v>
          </cell>
          <cell r="P44">
            <v>9</v>
          </cell>
          <cell r="Q44">
            <v>16</v>
          </cell>
          <cell r="T44">
            <v>4</v>
          </cell>
          <cell r="U44">
            <v>33.833333333333336</v>
          </cell>
          <cell r="V44">
            <v>53</v>
          </cell>
        </row>
        <row r="45">
          <cell r="B45" t="str">
            <v>E022-01-1048/2020</v>
          </cell>
          <cell r="C45" t="str">
            <v>Tony Clinton MUTUMA</v>
          </cell>
          <cell r="D45">
            <v>15</v>
          </cell>
          <cell r="E45">
            <v>15</v>
          </cell>
          <cell r="G45">
            <v>7.5</v>
          </cell>
          <cell r="H45">
            <v>3</v>
          </cell>
          <cell r="I45">
            <v>7</v>
          </cell>
          <cell r="J45">
            <v>2.5294117647058822</v>
          </cell>
          <cell r="K45">
            <v>9.5</v>
          </cell>
          <cell r="N45">
            <v>7.125</v>
          </cell>
          <cell r="O45">
            <v>17.2</v>
          </cell>
          <cell r="P45">
            <v>11</v>
          </cell>
          <cell r="Q45">
            <v>11</v>
          </cell>
          <cell r="T45">
            <v>2</v>
          </cell>
          <cell r="U45">
            <v>28</v>
          </cell>
          <cell r="V45">
            <v>45</v>
          </cell>
        </row>
        <row r="46">
          <cell r="B46" t="str">
            <v>E022-01-1050/2020</v>
          </cell>
          <cell r="C46" t="str">
            <v>Lewis Murithi MWENDA</v>
          </cell>
          <cell r="D46">
            <v>12</v>
          </cell>
          <cell r="E46">
            <v>15</v>
          </cell>
          <cell r="G46">
            <v>6.75</v>
          </cell>
          <cell r="H46">
            <v>3</v>
          </cell>
          <cell r="J46">
            <v>3</v>
          </cell>
          <cell r="K46">
            <v>11</v>
          </cell>
          <cell r="N46">
            <v>8.25</v>
          </cell>
          <cell r="O46">
            <v>18</v>
          </cell>
          <cell r="P46">
            <v>15</v>
          </cell>
          <cell r="Q46">
            <v>14.5</v>
          </cell>
          <cell r="T46">
            <v>7</v>
          </cell>
          <cell r="U46">
            <v>42.583333333333336</v>
          </cell>
          <cell r="V46">
            <v>61</v>
          </cell>
        </row>
        <row r="47">
          <cell r="B47" t="str">
            <v>E022-01-1052/2020</v>
          </cell>
          <cell r="C47" t="str">
            <v>Victor MWIRIGI</v>
          </cell>
          <cell r="D47">
            <v>15</v>
          </cell>
          <cell r="E47">
            <v>13</v>
          </cell>
          <cell r="G47">
            <v>7</v>
          </cell>
          <cell r="H47">
            <v>3.5</v>
          </cell>
          <cell r="I47">
            <v>8</v>
          </cell>
          <cell r="J47">
            <v>2.9264705882352935</v>
          </cell>
          <cell r="K47">
            <v>11</v>
          </cell>
          <cell r="N47">
            <v>8.25</v>
          </cell>
          <cell r="O47">
            <v>18.2</v>
          </cell>
          <cell r="P47">
            <v>16</v>
          </cell>
          <cell r="Q47">
            <v>13</v>
          </cell>
          <cell r="T47">
            <v>9</v>
          </cell>
          <cell r="U47">
            <v>44.333333333333336</v>
          </cell>
          <cell r="V47">
            <v>63</v>
          </cell>
        </row>
        <row r="48">
          <cell r="B48" t="str">
            <v>E022-01-1054/2020</v>
          </cell>
          <cell r="C48" t="str">
            <v>Julius Righa MGHANGA</v>
          </cell>
          <cell r="D48">
            <v>13</v>
          </cell>
          <cell r="E48">
            <v>16</v>
          </cell>
          <cell r="G48">
            <v>7.2500000000000009</v>
          </cell>
          <cell r="H48">
            <v>3</v>
          </cell>
          <cell r="I48">
            <v>9</v>
          </cell>
          <cell r="J48">
            <v>2.8235294117647056</v>
          </cell>
          <cell r="K48">
            <v>11.5</v>
          </cell>
          <cell r="N48">
            <v>8.625</v>
          </cell>
          <cell r="O48">
            <v>18.7</v>
          </cell>
          <cell r="P48">
            <v>16</v>
          </cell>
          <cell r="Q48">
            <v>19</v>
          </cell>
          <cell r="S48">
            <v>15</v>
          </cell>
          <cell r="U48">
            <v>58.333333333333336</v>
          </cell>
          <cell r="V48">
            <v>77</v>
          </cell>
        </row>
        <row r="49">
          <cell r="B49" t="str">
            <v>E022-01-1055/2020</v>
          </cell>
          <cell r="C49" t="str">
            <v>Joe Albert NGIGI</v>
          </cell>
          <cell r="D49">
            <v>16</v>
          </cell>
          <cell r="E49">
            <v>15</v>
          </cell>
          <cell r="G49">
            <v>7.75</v>
          </cell>
          <cell r="H49">
            <v>4</v>
          </cell>
          <cell r="I49">
            <v>10</v>
          </cell>
          <cell r="J49">
            <v>3.4705882352941178</v>
          </cell>
          <cell r="K49">
            <v>11</v>
          </cell>
          <cell r="N49">
            <v>8.25</v>
          </cell>
          <cell r="O49">
            <v>19.5</v>
          </cell>
          <cell r="P49">
            <v>13</v>
          </cell>
          <cell r="Q49">
            <v>11</v>
          </cell>
          <cell r="T49">
            <v>18</v>
          </cell>
          <cell r="U49">
            <v>49</v>
          </cell>
          <cell r="V49">
            <v>69</v>
          </cell>
        </row>
        <row r="50">
          <cell r="B50" t="str">
            <v>E022-01-1056/2020</v>
          </cell>
          <cell r="C50" t="str">
            <v>Michael Adrian NGURU</v>
          </cell>
          <cell r="D50">
            <v>16</v>
          </cell>
          <cell r="E50">
            <v>15</v>
          </cell>
          <cell r="G50">
            <v>7.75</v>
          </cell>
          <cell r="H50">
            <v>4</v>
          </cell>
          <cell r="I50">
            <v>7</v>
          </cell>
          <cell r="J50">
            <v>3.0294117647058827</v>
          </cell>
          <cell r="K50">
            <v>11.5</v>
          </cell>
          <cell r="N50">
            <v>8.625</v>
          </cell>
          <cell r="O50">
            <v>19.399999999999999</v>
          </cell>
          <cell r="P50">
            <v>13</v>
          </cell>
          <cell r="Q50">
            <v>14</v>
          </cell>
          <cell r="T50">
            <v>2</v>
          </cell>
          <cell r="U50">
            <v>33.833333333333336</v>
          </cell>
          <cell r="V50">
            <v>53</v>
          </cell>
        </row>
        <row r="51">
          <cell r="B51" t="str">
            <v>E022-01-1057/2020</v>
          </cell>
          <cell r="C51" t="str">
            <v>Gad Kimathi MURITHI</v>
          </cell>
          <cell r="D51">
            <v>15</v>
          </cell>
          <cell r="E51">
            <v>15</v>
          </cell>
          <cell r="G51">
            <v>7.5</v>
          </cell>
          <cell r="H51">
            <v>4.5</v>
          </cell>
          <cell r="I51">
            <v>7</v>
          </cell>
          <cell r="J51">
            <v>3.2794117647058822</v>
          </cell>
          <cell r="K51">
            <v>10.5</v>
          </cell>
          <cell r="N51">
            <v>7.875</v>
          </cell>
          <cell r="O51">
            <v>18.7</v>
          </cell>
          <cell r="P51">
            <v>9.5</v>
          </cell>
          <cell r="Q51">
            <v>12</v>
          </cell>
          <cell r="T51">
            <v>5.5</v>
          </cell>
          <cell r="U51">
            <v>31.5</v>
          </cell>
          <cell r="V51">
            <v>50</v>
          </cell>
        </row>
        <row r="52">
          <cell r="B52" t="str">
            <v>E022-01-1058/2020</v>
          </cell>
          <cell r="C52" t="str">
            <v>Brighton Kariuki MURANGIRI</v>
          </cell>
          <cell r="D52">
            <v>14</v>
          </cell>
          <cell r="E52">
            <v>13</v>
          </cell>
          <cell r="G52">
            <v>6.75</v>
          </cell>
          <cell r="H52">
            <v>3</v>
          </cell>
          <cell r="I52">
            <v>8</v>
          </cell>
          <cell r="J52">
            <v>2.6764705882352939</v>
          </cell>
          <cell r="K52">
            <v>11</v>
          </cell>
          <cell r="N52">
            <v>8.25</v>
          </cell>
          <cell r="O52">
            <v>17.7</v>
          </cell>
          <cell r="P52">
            <v>11</v>
          </cell>
          <cell r="Q52">
            <v>12</v>
          </cell>
          <cell r="T52">
            <v>10</v>
          </cell>
          <cell r="U52">
            <v>38.5</v>
          </cell>
          <cell r="V52">
            <v>56</v>
          </cell>
        </row>
        <row r="53">
          <cell r="B53" t="str">
            <v>E022-01-1060/2020</v>
          </cell>
          <cell r="C53" t="str">
            <v>Joshua NYANDWAKI</v>
          </cell>
          <cell r="D53">
            <v>18</v>
          </cell>
          <cell r="E53">
            <v>14</v>
          </cell>
          <cell r="G53">
            <v>8</v>
          </cell>
          <cell r="H53">
            <v>3</v>
          </cell>
          <cell r="I53">
            <v>8</v>
          </cell>
          <cell r="J53">
            <v>2.6764705882352939</v>
          </cell>
          <cell r="K53">
            <v>10.5</v>
          </cell>
          <cell r="N53">
            <v>7.875</v>
          </cell>
          <cell r="O53">
            <v>18.600000000000001</v>
          </cell>
          <cell r="P53">
            <v>7.5</v>
          </cell>
          <cell r="Q53">
            <v>11</v>
          </cell>
          <cell r="T53">
            <v>12</v>
          </cell>
          <cell r="U53">
            <v>35.583333333333336</v>
          </cell>
          <cell r="V53">
            <v>54</v>
          </cell>
        </row>
        <row r="54">
          <cell r="B54" t="str">
            <v>E022-01-1061/2020</v>
          </cell>
          <cell r="C54" t="str">
            <v>Wyntone Makomere OMUKA</v>
          </cell>
          <cell r="D54">
            <v>13</v>
          </cell>
          <cell r="E54">
            <v>16</v>
          </cell>
          <cell r="G54">
            <v>7.2500000000000009</v>
          </cell>
          <cell r="H54">
            <v>4</v>
          </cell>
          <cell r="I54">
            <v>8</v>
          </cell>
          <cell r="J54">
            <v>3.1764705882352939</v>
          </cell>
          <cell r="K54">
            <v>12</v>
          </cell>
          <cell r="N54">
            <v>9</v>
          </cell>
          <cell r="O54">
            <v>19.399999999999999</v>
          </cell>
          <cell r="P54">
            <v>2</v>
          </cell>
          <cell r="R54">
            <v>4</v>
          </cell>
          <cell r="T54">
            <v>12</v>
          </cell>
          <cell r="U54">
            <v>21</v>
          </cell>
          <cell r="V54">
            <v>40</v>
          </cell>
        </row>
        <row r="55">
          <cell r="B55" t="str">
            <v>E022-01-1062/2020</v>
          </cell>
          <cell r="C55" t="str">
            <v>Lawrence Kipyegon LANGAT</v>
          </cell>
          <cell r="D55">
            <v>11</v>
          </cell>
          <cell r="E55">
            <v>14</v>
          </cell>
          <cell r="G55">
            <v>6.25</v>
          </cell>
          <cell r="H55">
            <v>0</v>
          </cell>
          <cell r="I55">
            <v>13</v>
          </cell>
          <cell r="J55">
            <v>1.9117647058823528</v>
          </cell>
          <cell r="K55">
            <v>13</v>
          </cell>
          <cell r="N55">
            <v>9.75</v>
          </cell>
          <cell r="O55">
            <v>17.899999999999999</v>
          </cell>
          <cell r="P55">
            <v>13</v>
          </cell>
          <cell r="Q55">
            <v>18</v>
          </cell>
          <cell r="T55">
            <v>8</v>
          </cell>
          <cell r="U55">
            <v>45.5</v>
          </cell>
          <cell r="V55">
            <v>63</v>
          </cell>
        </row>
        <row r="56">
          <cell r="B56" t="str">
            <v>E022-01-1063/2020</v>
          </cell>
          <cell r="C56" t="str">
            <v>Tracy Atieno OCHIENG</v>
          </cell>
          <cell r="D56">
            <v>17</v>
          </cell>
          <cell r="E56">
            <v>14</v>
          </cell>
          <cell r="G56">
            <v>7.7499999999999991</v>
          </cell>
          <cell r="H56">
            <v>4</v>
          </cell>
          <cell r="I56">
            <v>11</v>
          </cell>
          <cell r="J56">
            <v>3.6176470588235299</v>
          </cell>
          <cell r="K56">
            <v>12</v>
          </cell>
          <cell r="N56">
            <v>9</v>
          </cell>
          <cell r="O56">
            <v>20.399999999999999</v>
          </cell>
          <cell r="P56">
            <v>16</v>
          </cell>
          <cell r="R56">
            <v>14</v>
          </cell>
          <cell r="S56">
            <v>11</v>
          </cell>
          <cell r="U56">
            <v>47.833333333333336</v>
          </cell>
          <cell r="V56">
            <v>68</v>
          </cell>
        </row>
        <row r="57">
          <cell r="B57" t="str">
            <v>E022-01-1064/2020</v>
          </cell>
          <cell r="C57" t="str">
            <v>Michael OMOLO</v>
          </cell>
          <cell r="D57">
            <v>16</v>
          </cell>
          <cell r="E57">
            <v>17</v>
          </cell>
          <cell r="G57">
            <v>8.25</v>
          </cell>
          <cell r="H57">
            <v>3</v>
          </cell>
          <cell r="I57">
            <v>11</v>
          </cell>
          <cell r="J57">
            <v>3.1176470588235294</v>
          </cell>
          <cell r="K57">
            <v>11.5</v>
          </cell>
          <cell r="N57">
            <v>8.625</v>
          </cell>
          <cell r="O57">
            <v>20</v>
          </cell>
          <cell r="P57">
            <v>18</v>
          </cell>
          <cell r="Q57">
            <v>20</v>
          </cell>
          <cell r="S57">
            <v>5</v>
          </cell>
          <cell r="U57">
            <v>50.166666666666664</v>
          </cell>
          <cell r="V57">
            <v>70</v>
          </cell>
        </row>
        <row r="58">
          <cell r="B58" t="str">
            <v>E022-01-1065/2020</v>
          </cell>
          <cell r="C58" t="str">
            <v>Brian Kiprono KOTON</v>
          </cell>
          <cell r="D58">
            <v>15</v>
          </cell>
          <cell r="E58">
            <v>12</v>
          </cell>
          <cell r="G58">
            <v>6.75</v>
          </cell>
          <cell r="H58">
            <v>4.5</v>
          </cell>
          <cell r="I58">
            <v>9</v>
          </cell>
          <cell r="J58">
            <v>3.5735294117647061</v>
          </cell>
          <cell r="K58">
            <v>11</v>
          </cell>
          <cell r="N58">
            <v>8.25</v>
          </cell>
          <cell r="O58">
            <v>18.600000000000001</v>
          </cell>
          <cell r="P58">
            <v>5</v>
          </cell>
          <cell r="Q58">
            <v>19</v>
          </cell>
          <cell r="T58">
            <v>11</v>
          </cell>
          <cell r="U58">
            <v>40.833333333333336</v>
          </cell>
          <cell r="V58">
            <v>59</v>
          </cell>
        </row>
        <row r="59">
          <cell r="B59" t="str">
            <v>E022-01-1066/2020</v>
          </cell>
          <cell r="C59" t="str">
            <v>Christopher GITAU</v>
          </cell>
          <cell r="D59">
            <v>13</v>
          </cell>
          <cell r="E59">
            <v>14</v>
          </cell>
          <cell r="G59">
            <v>6.75</v>
          </cell>
          <cell r="H59">
            <v>3</v>
          </cell>
          <cell r="J59">
            <v>3</v>
          </cell>
          <cell r="K59">
            <v>11</v>
          </cell>
          <cell r="N59">
            <v>8.25</v>
          </cell>
          <cell r="O59">
            <v>18</v>
          </cell>
          <cell r="P59">
            <v>13</v>
          </cell>
          <cell r="Q59">
            <v>1</v>
          </cell>
          <cell r="S59">
            <v>12</v>
          </cell>
          <cell r="U59">
            <v>30.333333333333332</v>
          </cell>
          <cell r="V59">
            <v>48</v>
          </cell>
        </row>
        <row r="60">
          <cell r="B60" t="str">
            <v>E022-01-1067/2020</v>
          </cell>
          <cell r="C60" t="str">
            <v>Florence Auma ODERO</v>
          </cell>
          <cell r="D60">
            <v>15</v>
          </cell>
          <cell r="E60">
            <v>12</v>
          </cell>
          <cell r="G60">
            <v>6.75</v>
          </cell>
          <cell r="H60">
            <v>3</v>
          </cell>
          <cell r="I60">
            <v>8</v>
          </cell>
          <cell r="J60">
            <v>2.6764705882352939</v>
          </cell>
          <cell r="K60">
            <v>13.5</v>
          </cell>
          <cell r="N60">
            <v>10.125</v>
          </cell>
          <cell r="O60">
            <v>19.600000000000001</v>
          </cell>
          <cell r="P60">
            <v>7</v>
          </cell>
          <cell r="Q60">
            <v>14</v>
          </cell>
          <cell r="S60">
            <v>2.5</v>
          </cell>
          <cell r="U60">
            <v>27.416666666666668</v>
          </cell>
          <cell r="V60">
            <v>47</v>
          </cell>
        </row>
        <row r="61">
          <cell r="B61" t="str">
            <v>E022-01-1068/2020</v>
          </cell>
          <cell r="C61" t="str">
            <v>Nicholus Kamau NG'ANG'A</v>
          </cell>
          <cell r="D61">
            <v>14</v>
          </cell>
          <cell r="E61">
            <v>15</v>
          </cell>
          <cell r="G61">
            <v>7.25</v>
          </cell>
          <cell r="H61">
            <v>0</v>
          </cell>
          <cell r="I61">
            <v>8</v>
          </cell>
          <cell r="J61">
            <v>1.1764705882352942</v>
          </cell>
          <cell r="K61">
            <v>11</v>
          </cell>
          <cell r="N61">
            <v>8.25</v>
          </cell>
          <cell r="O61">
            <v>16.7</v>
          </cell>
          <cell r="P61">
            <v>6</v>
          </cell>
          <cell r="Q61">
            <v>17</v>
          </cell>
          <cell r="T61">
            <v>10.5</v>
          </cell>
          <cell r="U61">
            <v>39.083333333333336</v>
          </cell>
          <cell r="V61">
            <v>56</v>
          </cell>
        </row>
        <row r="62">
          <cell r="B62" t="str">
            <v>E022-01-1069/2020</v>
          </cell>
          <cell r="C62" t="str">
            <v>Raymond KILONZO</v>
          </cell>
          <cell r="D62">
            <v>14</v>
          </cell>
          <cell r="E62">
            <v>15</v>
          </cell>
          <cell r="G62">
            <v>7.25</v>
          </cell>
          <cell r="H62">
            <v>4.5</v>
          </cell>
          <cell r="I62">
            <v>12</v>
          </cell>
          <cell r="J62">
            <v>4.0147058823529411</v>
          </cell>
          <cell r="K62">
            <v>13.5</v>
          </cell>
          <cell r="N62">
            <v>10.125</v>
          </cell>
          <cell r="O62">
            <v>21.4</v>
          </cell>
          <cell r="P62">
            <v>12</v>
          </cell>
          <cell r="Q62">
            <v>14</v>
          </cell>
          <cell r="S62">
            <v>9</v>
          </cell>
          <cell r="U62">
            <v>40.833333333333336</v>
          </cell>
          <cell r="V62">
            <v>62</v>
          </cell>
        </row>
        <row r="63">
          <cell r="B63" t="str">
            <v>E022-01-1070/2020</v>
          </cell>
          <cell r="C63" t="str">
            <v>Benclinton Makembu MURIITHI</v>
          </cell>
          <cell r="D63">
            <v>18</v>
          </cell>
          <cell r="E63">
            <v>18</v>
          </cell>
          <cell r="G63">
            <v>9</v>
          </cell>
          <cell r="H63">
            <v>3</v>
          </cell>
          <cell r="I63">
            <v>9</v>
          </cell>
          <cell r="J63">
            <v>2.8235294117647056</v>
          </cell>
          <cell r="K63">
            <v>12</v>
          </cell>
          <cell r="N63">
            <v>9</v>
          </cell>
          <cell r="O63">
            <v>20.8</v>
          </cell>
          <cell r="P63">
            <v>10</v>
          </cell>
          <cell r="Q63">
            <v>9</v>
          </cell>
          <cell r="S63">
            <v>10</v>
          </cell>
          <cell r="U63">
            <v>33.833333333333336</v>
          </cell>
          <cell r="V63">
            <v>55</v>
          </cell>
        </row>
        <row r="64">
          <cell r="B64" t="str">
            <v>E022-01-1071/2020</v>
          </cell>
          <cell r="C64" t="str">
            <v>David Karanja MWANGI</v>
          </cell>
          <cell r="D64">
            <v>14</v>
          </cell>
          <cell r="E64">
            <v>15</v>
          </cell>
          <cell r="G64">
            <v>7.25</v>
          </cell>
          <cell r="H64">
            <v>4.5</v>
          </cell>
          <cell r="I64">
            <v>12</v>
          </cell>
          <cell r="J64">
            <v>4.0147058823529411</v>
          </cell>
          <cell r="K64">
            <v>12</v>
          </cell>
          <cell r="N64">
            <v>9</v>
          </cell>
          <cell r="O64">
            <v>20.3</v>
          </cell>
          <cell r="P64">
            <v>11</v>
          </cell>
          <cell r="Q64">
            <v>13</v>
          </cell>
          <cell r="T64">
            <v>10.5</v>
          </cell>
          <cell r="U64">
            <v>40.25</v>
          </cell>
          <cell r="V64">
            <v>61</v>
          </cell>
        </row>
        <row r="65">
          <cell r="B65" t="str">
            <v>E022-01-1072/2020</v>
          </cell>
          <cell r="C65" t="str">
            <v>Austin Kaburia KIBAARA</v>
          </cell>
          <cell r="D65">
            <v>17</v>
          </cell>
          <cell r="E65">
            <v>15</v>
          </cell>
          <cell r="G65">
            <v>8</v>
          </cell>
          <cell r="J65">
            <v>0</v>
          </cell>
          <cell r="K65">
            <v>12</v>
          </cell>
          <cell r="N65">
            <v>9</v>
          </cell>
          <cell r="O65">
            <v>17</v>
          </cell>
          <cell r="P65">
            <v>3.5</v>
          </cell>
          <cell r="Q65">
            <v>15</v>
          </cell>
          <cell r="T65">
            <v>13</v>
          </cell>
          <cell r="U65">
            <v>36.75</v>
          </cell>
          <cell r="V65">
            <v>54</v>
          </cell>
        </row>
        <row r="66">
          <cell r="B66" t="str">
            <v>E022-01-1074/2020</v>
          </cell>
          <cell r="C66" t="str">
            <v>Ian Kiptoo ROTICH</v>
          </cell>
          <cell r="D66">
            <v>14</v>
          </cell>
          <cell r="E66">
            <v>8</v>
          </cell>
          <cell r="G66">
            <v>5.5</v>
          </cell>
          <cell r="H66">
            <v>3</v>
          </cell>
          <cell r="I66">
            <v>10</v>
          </cell>
          <cell r="J66">
            <v>2.9705882352941178</v>
          </cell>
          <cell r="K66">
            <v>11</v>
          </cell>
          <cell r="N66">
            <v>8.25</v>
          </cell>
          <cell r="O66">
            <v>16.7</v>
          </cell>
          <cell r="P66">
            <v>11</v>
          </cell>
          <cell r="Q66">
            <v>19</v>
          </cell>
          <cell r="T66">
            <v>2</v>
          </cell>
          <cell r="U66">
            <v>37.333333333333336</v>
          </cell>
          <cell r="V66">
            <v>54</v>
          </cell>
        </row>
        <row r="67">
          <cell r="B67" t="str">
            <v>E022-01-1075/2020</v>
          </cell>
          <cell r="C67" t="str">
            <v>Kiprotich Don KIPTANUI</v>
          </cell>
          <cell r="D67">
            <v>11</v>
          </cell>
          <cell r="E67">
            <v>14</v>
          </cell>
          <cell r="G67">
            <v>6.25</v>
          </cell>
          <cell r="H67">
            <v>5</v>
          </cell>
          <cell r="I67">
            <v>9</v>
          </cell>
          <cell r="J67">
            <v>3.8235294117647056</v>
          </cell>
          <cell r="K67">
            <v>11.5</v>
          </cell>
          <cell r="N67">
            <v>8.625</v>
          </cell>
          <cell r="O67">
            <v>18.7</v>
          </cell>
          <cell r="P67">
            <v>11</v>
          </cell>
          <cell r="Q67">
            <v>14</v>
          </cell>
          <cell r="T67">
            <v>9</v>
          </cell>
          <cell r="U67">
            <v>39.666666666666664</v>
          </cell>
          <cell r="V67">
            <v>58</v>
          </cell>
        </row>
        <row r="68">
          <cell r="B68" t="str">
            <v>E022-01-1076/2020</v>
          </cell>
          <cell r="C68" t="str">
            <v>Victory Ayuma SITATI</v>
          </cell>
          <cell r="D68">
            <v>18</v>
          </cell>
          <cell r="E68">
            <v>15</v>
          </cell>
          <cell r="G68">
            <v>8.25</v>
          </cell>
          <cell r="H68">
            <v>4.5</v>
          </cell>
          <cell r="I68">
            <v>8</v>
          </cell>
          <cell r="J68">
            <v>3.4264705882352944</v>
          </cell>
          <cell r="K68">
            <v>13.5</v>
          </cell>
          <cell r="N68">
            <v>10.125</v>
          </cell>
          <cell r="O68">
            <v>21.8</v>
          </cell>
          <cell r="P68">
            <v>3</v>
          </cell>
          <cell r="Q68">
            <v>16</v>
          </cell>
          <cell r="T68">
            <v>5</v>
          </cell>
          <cell r="U68">
            <v>28</v>
          </cell>
          <cell r="V68">
            <v>50</v>
          </cell>
        </row>
        <row r="69">
          <cell r="B69" t="str">
            <v>E022-01-1077/2020</v>
          </cell>
          <cell r="C69" t="str">
            <v>Emmanuel Kimeres KAPKONI</v>
          </cell>
          <cell r="D69">
            <v>14</v>
          </cell>
          <cell r="E69">
            <v>16</v>
          </cell>
          <cell r="G69">
            <v>7.5</v>
          </cell>
          <cell r="H69">
            <v>4</v>
          </cell>
          <cell r="I69">
            <v>12</v>
          </cell>
          <cell r="J69">
            <v>3.7647058823529411</v>
          </cell>
          <cell r="K69">
            <v>12</v>
          </cell>
          <cell r="N69">
            <v>9</v>
          </cell>
          <cell r="O69">
            <v>20.3</v>
          </cell>
          <cell r="P69">
            <v>15</v>
          </cell>
          <cell r="Q69">
            <v>14</v>
          </cell>
          <cell r="S69">
            <v>12</v>
          </cell>
          <cell r="U69">
            <v>47.833333333333336</v>
          </cell>
          <cell r="V69">
            <v>68</v>
          </cell>
        </row>
        <row r="70">
          <cell r="B70" t="str">
            <v>E022-01-1078/2020</v>
          </cell>
          <cell r="C70" t="str">
            <v>Collins Kipkogei KIPLAGAT</v>
          </cell>
          <cell r="D70">
            <v>13</v>
          </cell>
          <cell r="E70">
            <v>14</v>
          </cell>
          <cell r="G70">
            <v>6.75</v>
          </cell>
          <cell r="H70">
            <v>3</v>
          </cell>
          <cell r="I70">
            <v>10</v>
          </cell>
          <cell r="J70">
            <v>2.9705882352941178</v>
          </cell>
          <cell r="K70">
            <v>13.5</v>
          </cell>
          <cell r="N70">
            <v>10.125</v>
          </cell>
          <cell r="O70">
            <v>19.8</v>
          </cell>
          <cell r="P70">
            <v>17</v>
          </cell>
          <cell r="Q70">
            <v>18</v>
          </cell>
          <cell r="S70">
            <v>19</v>
          </cell>
          <cell r="U70">
            <v>63</v>
          </cell>
          <cell r="V70">
            <v>83</v>
          </cell>
        </row>
        <row r="71">
          <cell r="B71" t="str">
            <v>E022-01-1079/2020</v>
          </cell>
          <cell r="C71" t="str">
            <v>Seth Baraka WEKESA</v>
          </cell>
          <cell r="D71">
            <v>16</v>
          </cell>
          <cell r="E71">
            <v>18</v>
          </cell>
          <cell r="G71">
            <v>8.5</v>
          </cell>
          <cell r="H71">
            <v>4</v>
          </cell>
          <cell r="I71">
            <v>7</v>
          </cell>
          <cell r="J71">
            <v>3.0294117647058827</v>
          </cell>
          <cell r="K71">
            <v>12</v>
          </cell>
          <cell r="N71">
            <v>9</v>
          </cell>
          <cell r="O71">
            <v>20.5</v>
          </cell>
          <cell r="P71">
            <v>3</v>
          </cell>
          <cell r="R71">
            <v>6</v>
          </cell>
          <cell r="T71">
            <v>15</v>
          </cell>
          <cell r="U71">
            <v>28</v>
          </cell>
          <cell r="V71">
            <v>49</v>
          </cell>
        </row>
        <row r="72">
          <cell r="B72" t="str">
            <v>E022-01-1080/2020</v>
          </cell>
          <cell r="C72" t="str">
            <v>Collins Mumo MANTHI</v>
          </cell>
          <cell r="D72">
            <v>14</v>
          </cell>
          <cell r="E72">
            <v>8</v>
          </cell>
          <cell r="G72">
            <v>5.5</v>
          </cell>
          <cell r="H72">
            <v>3</v>
          </cell>
          <cell r="I72">
            <v>12</v>
          </cell>
          <cell r="J72">
            <v>3.2647058823529411</v>
          </cell>
          <cell r="K72">
            <v>12</v>
          </cell>
          <cell r="N72">
            <v>9</v>
          </cell>
          <cell r="O72">
            <v>17.8</v>
          </cell>
          <cell r="P72">
            <v>10.5</v>
          </cell>
          <cell r="Q72">
            <v>9</v>
          </cell>
          <cell r="T72">
            <v>8</v>
          </cell>
          <cell r="U72">
            <v>32.083333333333336</v>
          </cell>
          <cell r="V72">
            <v>50</v>
          </cell>
        </row>
        <row r="73">
          <cell r="B73" t="str">
            <v>E022-01-1081/2020</v>
          </cell>
          <cell r="C73" t="str">
            <v>Davies Musheni SHISIA</v>
          </cell>
          <cell r="D73">
            <v>18</v>
          </cell>
          <cell r="E73">
            <v>15</v>
          </cell>
          <cell r="G73">
            <v>8.25</v>
          </cell>
          <cell r="H73">
            <v>4</v>
          </cell>
          <cell r="I73">
            <v>11</v>
          </cell>
          <cell r="J73">
            <v>3.6176470588235299</v>
          </cell>
          <cell r="K73">
            <v>12</v>
          </cell>
          <cell r="N73">
            <v>9</v>
          </cell>
          <cell r="O73">
            <v>20.9</v>
          </cell>
          <cell r="P73">
            <v>9</v>
          </cell>
          <cell r="Q73">
            <v>9</v>
          </cell>
          <cell r="T73">
            <v>9</v>
          </cell>
          <cell r="U73">
            <v>31.5</v>
          </cell>
          <cell r="V73">
            <v>52</v>
          </cell>
        </row>
        <row r="74">
          <cell r="B74" t="str">
            <v>E022-01-1082/2020</v>
          </cell>
          <cell r="C74" t="str">
            <v>Ray Wafula WEKESA</v>
          </cell>
          <cell r="D74">
            <v>16</v>
          </cell>
          <cell r="E74">
            <v>18</v>
          </cell>
          <cell r="G74">
            <v>8.5</v>
          </cell>
          <cell r="H74">
            <v>4</v>
          </cell>
          <cell r="I74">
            <v>7</v>
          </cell>
          <cell r="J74">
            <v>3.0294117647058827</v>
          </cell>
          <cell r="K74">
            <v>13.5</v>
          </cell>
          <cell r="N74">
            <v>10.125</v>
          </cell>
          <cell r="O74">
            <v>21.7</v>
          </cell>
          <cell r="P74">
            <v>7</v>
          </cell>
          <cell r="Q74">
            <v>8</v>
          </cell>
          <cell r="T74">
            <v>15</v>
          </cell>
          <cell r="U74">
            <v>35</v>
          </cell>
          <cell r="V74">
            <v>57</v>
          </cell>
        </row>
        <row r="75">
          <cell r="B75" t="str">
            <v>E022-01-1083/2020</v>
          </cell>
          <cell r="C75" t="str">
            <v>Randy Baraka Mumelo SIMIYU</v>
          </cell>
          <cell r="D75">
            <v>16</v>
          </cell>
          <cell r="E75">
            <v>15</v>
          </cell>
          <cell r="G75">
            <v>7.75</v>
          </cell>
          <cell r="H75">
            <v>3</v>
          </cell>
          <cell r="I75">
            <v>10</v>
          </cell>
          <cell r="J75">
            <v>2.9705882352941178</v>
          </cell>
          <cell r="K75">
            <v>12</v>
          </cell>
          <cell r="N75">
            <v>9</v>
          </cell>
          <cell r="O75">
            <v>19.7</v>
          </cell>
          <cell r="P75">
            <v>16</v>
          </cell>
          <cell r="Q75">
            <v>12</v>
          </cell>
          <cell r="T75">
            <v>7</v>
          </cell>
          <cell r="U75">
            <v>40.833333333333336</v>
          </cell>
          <cell r="V75">
            <v>61</v>
          </cell>
        </row>
        <row r="76">
          <cell r="B76" t="str">
            <v>E022-01-1084/2020</v>
          </cell>
          <cell r="C76" t="str">
            <v>Farries Ngai SEDA</v>
          </cell>
          <cell r="D76">
            <v>14</v>
          </cell>
          <cell r="E76">
            <v>15</v>
          </cell>
          <cell r="G76">
            <v>7.25</v>
          </cell>
          <cell r="H76">
            <v>4</v>
          </cell>
          <cell r="I76">
            <v>11</v>
          </cell>
          <cell r="J76">
            <v>3.6176470588235299</v>
          </cell>
          <cell r="K76">
            <v>11.5</v>
          </cell>
          <cell r="N76">
            <v>8.625</v>
          </cell>
          <cell r="O76">
            <v>19.5</v>
          </cell>
          <cell r="P76">
            <v>9</v>
          </cell>
          <cell r="Q76">
            <v>20</v>
          </cell>
          <cell r="T76">
            <v>4</v>
          </cell>
          <cell r="U76">
            <v>38.5</v>
          </cell>
          <cell r="V76">
            <v>58</v>
          </cell>
        </row>
        <row r="77">
          <cell r="B77" t="str">
            <v>E022-01-1085/2020</v>
          </cell>
          <cell r="C77" t="str">
            <v>Kelvin Ochieng OMONDI</v>
          </cell>
          <cell r="D77">
            <v>17</v>
          </cell>
          <cell r="E77">
            <v>14</v>
          </cell>
          <cell r="G77">
            <v>7.7499999999999991</v>
          </cell>
          <cell r="H77">
            <v>3.5</v>
          </cell>
          <cell r="I77">
            <v>9</v>
          </cell>
          <cell r="J77">
            <v>3.0735294117647061</v>
          </cell>
          <cell r="K77">
            <v>13</v>
          </cell>
          <cell r="N77">
            <v>9.75</v>
          </cell>
          <cell r="O77">
            <v>20.6</v>
          </cell>
          <cell r="P77">
            <v>6</v>
          </cell>
          <cell r="Q77">
            <v>20</v>
          </cell>
          <cell r="T77">
            <v>2</v>
          </cell>
          <cell r="U77">
            <v>32.666666666666664</v>
          </cell>
          <cell r="V77">
            <v>53</v>
          </cell>
        </row>
        <row r="78">
          <cell r="B78" t="str">
            <v>E022-01-1086/2020</v>
          </cell>
          <cell r="C78" t="str">
            <v>Rony Oronje ONYANGO</v>
          </cell>
          <cell r="D78">
            <v>17</v>
          </cell>
          <cell r="E78">
            <v>14</v>
          </cell>
          <cell r="G78">
            <v>7.7499999999999991</v>
          </cell>
          <cell r="H78">
            <v>4.5</v>
          </cell>
          <cell r="I78">
            <v>12</v>
          </cell>
          <cell r="J78">
            <v>4.0147058823529411</v>
          </cell>
          <cell r="K78">
            <v>13</v>
          </cell>
          <cell r="N78">
            <v>9.75</v>
          </cell>
          <cell r="O78">
            <v>21.5</v>
          </cell>
          <cell r="P78">
            <v>16</v>
          </cell>
          <cell r="Q78">
            <v>9</v>
          </cell>
          <cell r="S78">
            <v>10</v>
          </cell>
          <cell r="U78">
            <v>40.833333333333336</v>
          </cell>
          <cell r="V78">
            <v>62</v>
          </cell>
        </row>
        <row r="79">
          <cell r="B79" t="str">
            <v>E022-01-1087/2020</v>
          </cell>
          <cell r="C79" t="str">
            <v>Geoffrey Elly NISSI</v>
          </cell>
          <cell r="D79">
            <v>16</v>
          </cell>
          <cell r="E79">
            <v>17</v>
          </cell>
          <cell r="G79">
            <v>8.25</v>
          </cell>
          <cell r="H79">
            <v>3.5</v>
          </cell>
          <cell r="I79">
            <v>9</v>
          </cell>
          <cell r="J79">
            <v>3.0735294117647061</v>
          </cell>
          <cell r="K79">
            <v>11</v>
          </cell>
          <cell r="N79">
            <v>8.25</v>
          </cell>
          <cell r="O79">
            <v>19.600000000000001</v>
          </cell>
          <cell r="P79">
            <v>18</v>
          </cell>
          <cell r="Q79">
            <v>9</v>
          </cell>
          <cell r="S79">
            <v>11.5</v>
          </cell>
          <cell r="U79">
            <v>44.916666666666664</v>
          </cell>
          <cell r="V79">
            <v>65</v>
          </cell>
        </row>
        <row r="80">
          <cell r="B80" t="str">
            <v>E022-01-1089/2020</v>
          </cell>
          <cell r="C80" t="str">
            <v>David MISANGO</v>
          </cell>
          <cell r="D80">
            <v>15</v>
          </cell>
          <cell r="E80">
            <v>15</v>
          </cell>
          <cell r="G80">
            <v>7.5</v>
          </cell>
          <cell r="H80">
            <v>4.5</v>
          </cell>
          <cell r="J80">
            <v>4.5</v>
          </cell>
          <cell r="K80">
            <v>13</v>
          </cell>
          <cell r="N80">
            <v>9.75</v>
          </cell>
          <cell r="O80">
            <v>21.8</v>
          </cell>
          <cell r="P80">
            <v>13</v>
          </cell>
          <cell r="Q80">
            <v>12.5</v>
          </cell>
          <cell r="S80">
            <v>7</v>
          </cell>
          <cell r="U80">
            <v>37.916666666666664</v>
          </cell>
          <cell r="V80">
            <v>60</v>
          </cell>
        </row>
        <row r="81">
          <cell r="B81" t="str">
            <v>E022-01-1090/2020</v>
          </cell>
          <cell r="C81" t="str">
            <v>Ignatius Kiptoo RUTO</v>
          </cell>
          <cell r="D81">
            <v>16</v>
          </cell>
          <cell r="E81">
            <v>17</v>
          </cell>
          <cell r="G81">
            <v>8.25</v>
          </cell>
          <cell r="H81">
            <v>4.5</v>
          </cell>
          <cell r="I81">
            <v>11</v>
          </cell>
          <cell r="J81">
            <v>3.8676470588235294</v>
          </cell>
          <cell r="K81">
            <v>13</v>
          </cell>
          <cell r="N81">
            <v>9.75</v>
          </cell>
          <cell r="O81">
            <v>21.9</v>
          </cell>
          <cell r="P81">
            <v>16</v>
          </cell>
          <cell r="Q81">
            <v>20</v>
          </cell>
          <cell r="T81">
            <v>16</v>
          </cell>
          <cell r="U81">
            <v>60.666666666666664</v>
          </cell>
          <cell r="V81">
            <v>83</v>
          </cell>
        </row>
        <row r="82">
          <cell r="B82" t="str">
            <v>E022-01-1163/2020</v>
          </cell>
          <cell r="C82" t="str">
            <v>Caleb Luhombo</v>
          </cell>
          <cell r="D82">
            <v>16</v>
          </cell>
          <cell r="E82">
            <v>17</v>
          </cell>
          <cell r="G82">
            <v>8.25</v>
          </cell>
          <cell r="H82">
            <v>3</v>
          </cell>
          <cell r="I82">
            <v>11</v>
          </cell>
          <cell r="J82">
            <v>3.1176470588235294</v>
          </cell>
          <cell r="K82">
            <v>13.5</v>
          </cell>
          <cell r="N82">
            <v>10.125</v>
          </cell>
          <cell r="O82">
            <v>21.5</v>
          </cell>
          <cell r="P82">
            <v>10</v>
          </cell>
          <cell r="Q82">
            <v>15</v>
          </cell>
          <cell r="S82">
            <v>5.5</v>
          </cell>
          <cell r="U82">
            <v>35.583333333333336</v>
          </cell>
          <cell r="V82">
            <v>57</v>
          </cell>
        </row>
        <row r="83">
          <cell r="B83" t="str">
            <v>E022-01-1167/2020</v>
          </cell>
          <cell r="C83" t="str">
            <v>Nicolas Kipchumba TANUI</v>
          </cell>
          <cell r="D83">
            <v>16</v>
          </cell>
          <cell r="E83">
            <v>17</v>
          </cell>
          <cell r="G83">
            <v>8.25</v>
          </cell>
          <cell r="H83">
            <v>3.5</v>
          </cell>
          <cell r="I83">
            <v>9</v>
          </cell>
          <cell r="J83">
            <v>3.0735294117647061</v>
          </cell>
          <cell r="K83">
            <v>12</v>
          </cell>
          <cell r="N83">
            <v>9</v>
          </cell>
          <cell r="O83">
            <v>20.3</v>
          </cell>
          <cell r="P83">
            <v>12.5</v>
          </cell>
          <cell r="Q83">
            <v>16.5</v>
          </cell>
          <cell r="S83">
            <v>9.5</v>
          </cell>
          <cell r="U83">
            <v>44.916666666666664</v>
          </cell>
          <cell r="V83">
            <v>65</v>
          </cell>
        </row>
        <row r="84">
          <cell r="B84" t="str">
            <v>E022-01-1594/2020</v>
          </cell>
          <cell r="C84" t="str">
            <v>Joash KIPROTICH</v>
          </cell>
          <cell r="D84">
            <v>13</v>
          </cell>
          <cell r="E84">
            <v>16</v>
          </cell>
          <cell r="G84">
            <v>7.2500000000000009</v>
          </cell>
          <cell r="H84">
            <v>3</v>
          </cell>
          <cell r="I84">
            <v>9</v>
          </cell>
          <cell r="J84">
            <v>2.8235294117647056</v>
          </cell>
          <cell r="K84">
            <v>11</v>
          </cell>
          <cell r="N84">
            <v>8.25</v>
          </cell>
          <cell r="O84">
            <v>18.3</v>
          </cell>
          <cell r="P84">
            <v>11</v>
          </cell>
          <cell r="Q84">
            <v>20</v>
          </cell>
          <cell r="T84">
            <v>11</v>
          </cell>
          <cell r="U84">
            <v>49</v>
          </cell>
          <cell r="V84">
            <v>67</v>
          </cell>
        </row>
        <row r="85">
          <cell r="B85" t="str">
            <v>E022-01-2101/2020</v>
          </cell>
          <cell r="C85" t="str">
            <v>Brian Mwangala AYEKHA</v>
          </cell>
          <cell r="D85">
            <v>12</v>
          </cell>
          <cell r="E85">
            <v>15</v>
          </cell>
          <cell r="G85">
            <v>6.75</v>
          </cell>
          <cell r="H85">
            <v>3</v>
          </cell>
          <cell r="I85">
            <v>9</v>
          </cell>
          <cell r="J85">
            <v>2.8235294117647056</v>
          </cell>
          <cell r="K85">
            <v>13.5</v>
          </cell>
          <cell r="N85">
            <v>10.125</v>
          </cell>
          <cell r="O85">
            <v>19.7</v>
          </cell>
          <cell r="P85">
            <v>12</v>
          </cell>
          <cell r="Q85">
            <v>15</v>
          </cell>
          <cell r="T85">
            <v>6</v>
          </cell>
          <cell r="U85">
            <v>38.5</v>
          </cell>
          <cell r="V85">
            <v>58</v>
          </cell>
        </row>
        <row r="86">
          <cell r="B86" t="str">
            <v>E022-01-2108/2020</v>
          </cell>
          <cell r="C86" t="str">
            <v>Benson Mwendwa KILEI</v>
          </cell>
          <cell r="D86">
            <v>9</v>
          </cell>
          <cell r="E86">
            <v>12</v>
          </cell>
          <cell r="G86">
            <v>5.25</v>
          </cell>
          <cell r="H86">
            <v>4</v>
          </cell>
          <cell r="I86">
            <v>7</v>
          </cell>
          <cell r="J86">
            <v>3.0294117647058827</v>
          </cell>
          <cell r="K86">
            <v>13</v>
          </cell>
          <cell r="N86">
            <v>9.75</v>
          </cell>
          <cell r="O86">
            <v>18</v>
          </cell>
          <cell r="P86">
            <v>5</v>
          </cell>
          <cell r="Q86">
            <v>9</v>
          </cell>
          <cell r="S86">
            <v>2.5</v>
          </cell>
          <cell r="U86">
            <v>19.25</v>
          </cell>
          <cell r="V86">
            <v>37</v>
          </cell>
        </row>
        <row r="87">
          <cell r="B87" t="str">
            <v>E022-01-2113/2020</v>
          </cell>
          <cell r="C87" t="str">
            <v>Luqman Ali Ahmed Sheikh ALI</v>
          </cell>
          <cell r="D87">
            <v>16</v>
          </cell>
          <cell r="E87">
            <v>18</v>
          </cell>
          <cell r="G87">
            <v>8.5</v>
          </cell>
          <cell r="H87">
            <v>3.5</v>
          </cell>
          <cell r="I87">
            <v>10</v>
          </cell>
          <cell r="J87">
            <v>3.2205882352941173</v>
          </cell>
          <cell r="K87">
            <v>11.5</v>
          </cell>
          <cell r="N87">
            <v>8.625</v>
          </cell>
          <cell r="O87">
            <v>20.3</v>
          </cell>
          <cell r="P87">
            <v>19</v>
          </cell>
          <cell r="Q87">
            <v>15</v>
          </cell>
          <cell r="S87">
            <v>9.5</v>
          </cell>
          <cell r="U87">
            <v>50.75</v>
          </cell>
          <cell r="V87">
            <v>71</v>
          </cell>
        </row>
        <row r="88">
          <cell r="B88" t="str">
            <v>E022-01-2138/2020</v>
          </cell>
          <cell r="C88" t="str">
            <v>Dennis Mungai NDUNGU</v>
          </cell>
          <cell r="G88">
            <v>0</v>
          </cell>
          <cell r="J88">
            <v>0</v>
          </cell>
          <cell r="N88">
            <v>0</v>
          </cell>
          <cell r="O88" t="str">
            <v/>
          </cell>
          <cell r="U88" t="str">
            <v/>
          </cell>
          <cell r="V88" t="str">
            <v/>
          </cell>
        </row>
        <row r="89">
          <cell r="B89" t="str">
            <v>E022-01-2140/2020</v>
          </cell>
          <cell r="C89" t="str">
            <v>Dennis Mwangi KAMATHIRO</v>
          </cell>
          <cell r="D89">
            <v>15</v>
          </cell>
          <cell r="E89">
            <v>16</v>
          </cell>
          <cell r="G89">
            <v>7.75</v>
          </cell>
          <cell r="H89">
            <v>4</v>
          </cell>
          <cell r="I89">
            <v>12</v>
          </cell>
          <cell r="J89">
            <v>3.7647058823529411</v>
          </cell>
          <cell r="K89">
            <v>12</v>
          </cell>
          <cell r="N89">
            <v>9</v>
          </cell>
          <cell r="O89">
            <v>20.5</v>
          </cell>
          <cell r="P89">
            <v>15</v>
          </cell>
          <cell r="Q89">
            <v>14</v>
          </cell>
          <cell r="T89">
            <v>2</v>
          </cell>
          <cell r="U89">
            <v>36.166666666666664</v>
          </cell>
          <cell r="V89">
            <v>57</v>
          </cell>
        </row>
        <row r="90">
          <cell r="B90" t="str">
            <v>E022-01-2151/2020</v>
          </cell>
          <cell r="C90" t="str">
            <v>Milton Kiai MWANGI</v>
          </cell>
          <cell r="D90">
            <v>13</v>
          </cell>
          <cell r="E90">
            <v>14</v>
          </cell>
          <cell r="G90">
            <v>6.75</v>
          </cell>
          <cell r="I90">
            <v>8</v>
          </cell>
          <cell r="J90">
            <v>2.3529411764705883</v>
          </cell>
          <cell r="K90">
            <v>11</v>
          </cell>
          <cell r="N90">
            <v>8.25</v>
          </cell>
          <cell r="O90">
            <v>17.399999999999999</v>
          </cell>
          <cell r="P90">
            <v>2</v>
          </cell>
          <cell r="Q90">
            <v>7</v>
          </cell>
          <cell r="T90">
            <v>10</v>
          </cell>
          <cell r="U90">
            <v>22.166666666666668</v>
          </cell>
          <cell r="V90">
            <v>40</v>
          </cell>
        </row>
        <row r="93">
          <cell r="B93" t="str">
            <v>E022-01-2192/2020</v>
          </cell>
          <cell r="C93" t="str">
            <v>Mark Waitiki THUO</v>
          </cell>
          <cell r="D93">
            <v>13</v>
          </cell>
          <cell r="E93">
            <v>14</v>
          </cell>
          <cell r="G93">
            <v>6.75</v>
          </cell>
          <cell r="H93">
            <v>3</v>
          </cell>
          <cell r="I93">
            <v>10</v>
          </cell>
          <cell r="J93">
            <v>2.9705882352941178</v>
          </cell>
          <cell r="K93">
            <v>12</v>
          </cell>
          <cell r="N93">
            <v>9</v>
          </cell>
          <cell r="O93">
            <v>18.7</v>
          </cell>
          <cell r="P93">
            <v>7</v>
          </cell>
          <cell r="Q93">
            <v>2</v>
          </cell>
          <cell r="U93">
            <v>10.5</v>
          </cell>
          <cell r="V93">
            <v>29</v>
          </cell>
        </row>
        <row r="94">
          <cell r="B94" t="str">
            <v>E022-01-2283/2020</v>
          </cell>
          <cell r="C94" t="str">
            <v>Kenneth Ng'ang'a WAMBUI</v>
          </cell>
          <cell r="D94">
            <v>9</v>
          </cell>
          <cell r="E94">
            <v>12</v>
          </cell>
          <cell r="G94">
            <v>5.25</v>
          </cell>
          <cell r="H94">
            <v>3</v>
          </cell>
          <cell r="I94">
            <v>6</v>
          </cell>
          <cell r="J94">
            <v>2.3823529411764706</v>
          </cell>
          <cell r="K94">
            <v>12</v>
          </cell>
          <cell r="N94">
            <v>9</v>
          </cell>
          <cell r="O94">
            <v>16.600000000000001</v>
          </cell>
          <cell r="P94">
            <v>14</v>
          </cell>
          <cell r="Q94">
            <v>13</v>
          </cell>
          <cell r="T94">
            <v>5</v>
          </cell>
          <cell r="U94">
            <v>37.333333333333336</v>
          </cell>
          <cell r="V94">
            <v>54</v>
          </cell>
        </row>
        <row r="95">
          <cell r="B95" t="str">
            <v>E022-01-2285/2020</v>
          </cell>
          <cell r="C95" t="str">
            <v>Victor Mwangi NDABA</v>
          </cell>
          <cell r="G95">
            <v>0</v>
          </cell>
          <cell r="J95">
            <v>0</v>
          </cell>
          <cell r="N95">
            <v>0</v>
          </cell>
          <cell r="O95" t="str">
            <v/>
          </cell>
          <cell r="U95" t="str">
            <v/>
          </cell>
          <cell r="V95" t="str">
            <v/>
          </cell>
        </row>
        <row r="96">
          <cell r="B96" t="str">
            <v>E022-01-2325/2020</v>
          </cell>
          <cell r="C96" t="str">
            <v>Elsie Sang CHEROP</v>
          </cell>
          <cell r="D96">
            <v>18</v>
          </cell>
          <cell r="E96">
            <v>14</v>
          </cell>
          <cell r="G96">
            <v>8</v>
          </cell>
          <cell r="H96">
            <v>3</v>
          </cell>
          <cell r="I96">
            <v>12</v>
          </cell>
          <cell r="J96">
            <v>3.2647058823529411</v>
          </cell>
          <cell r="K96">
            <v>10</v>
          </cell>
          <cell r="N96">
            <v>7.5</v>
          </cell>
          <cell r="O96">
            <v>18.8</v>
          </cell>
          <cell r="P96">
            <v>6</v>
          </cell>
          <cell r="Q96">
            <v>10</v>
          </cell>
          <cell r="T96">
            <v>2</v>
          </cell>
          <cell r="U96">
            <v>21</v>
          </cell>
          <cell r="V96">
            <v>40</v>
          </cell>
        </row>
        <row r="97">
          <cell r="B97" t="str">
            <v>E022-01-2347/2020</v>
          </cell>
          <cell r="C97" t="str">
            <v>Mbarak Mahmud BREK</v>
          </cell>
          <cell r="D97">
            <v>14</v>
          </cell>
          <cell r="E97">
            <v>13</v>
          </cell>
          <cell r="G97">
            <v>6.75</v>
          </cell>
          <cell r="H97">
            <v>3</v>
          </cell>
          <cell r="I97">
            <v>7</v>
          </cell>
          <cell r="J97">
            <v>2.5294117647058822</v>
          </cell>
          <cell r="K97">
            <v>13</v>
          </cell>
          <cell r="N97">
            <v>9.75</v>
          </cell>
          <cell r="O97">
            <v>19</v>
          </cell>
          <cell r="P97">
            <v>11</v>
          </cell>
          <cell r="Q97">
            <v>10</v>
          </cell>
          <cell r="T97">
            <v>2</v>
          </cell>
          <cell r="U97">
            <v>26.833333333333332</v>
          </cell>
          <cell r="V97">
            <v>46</v>
          </cell>
        </row>
        <row r="98">
          <cell r="B98" t="str">
            <v>E022-01-2454/2020</v>
          </cell>
          <cell r="C98" t="str">
            <v>Peter Ndiba MUIGAI</v>
          </cell>
          <cell r="D98">
            <v>12</v>
          </cell>
          <cell r="E98">
            <v>14</v>
          </cell>
          <cell r="G98">
            <v>6.4999999999999991</v>
          </cell>
          <cell r="H98">
            <v>4</v>
          </cell>
          <cell r="I98">
            <v>8</v>
          </cell>
          <cell r="J98">
            <v>3.1764705882352939</v>
          </cell>
          <cell r="K98">
            <v>10.5</v>
          </cell>
          <cell r="N98">
            <v>7.875</v>
          </cell>
          <cell r="O98">
            <v>17.600000000000001</v>
          </cell>
          <cell r="P98">
            <v>8</v>
          </cell>
          <cell r="Q98">
            <v>7</v>
          </cell>
          <cell r="S98">
            <v>5</v>
          </cell>
          <cell r="U98">
            <v>23.333333333333332</v>
          </cell>
          <cell r="V98">
            <v>41</v>
          </cell>
        </row>
        <row r="99">
          <cell r="B99" t="str">
            <v>E022-01-2608/2020</v>
          </cell>
          <cell r="C99" t="str">
            <v>Martin Irungu MWANGI</v>
          </cell>
          <cell r="D99">
            <v>13</v>
          </cell>
          <cell r="E99">
            <v>17</v>
          </cell>
          <cell r="G99">
            <v>7.5</v>
          </cell>
          <cell r="H99">
            <v>4</v>
          </cell>
          <cell r="I99">
            <v>12</v>
          </cell>
          <cell r="J99">
            <v>3.7647058823529411</v>
          </cell>
          <cell r="K99">
            <v>11</v>
          </cell>
          <cell r="N99">
            <v>8.25</v>
          </cell>
          <cell r="O99">
            <v>19.5</v>
          </cell>
          <cell r="P99">
            <v>15</v>
          </cell>
          <cell r="Q99">
            <v>8</v>
          </cell>
          <cell r="T99">
            <v>7</v>
          </cell>
          <cell r="U99">
            <v>35</v>
          </cell>
          <cell r="V99">
            <v>55</v>
          </cell>
        </row>
        <row r="100">
          <cell r="B100" t="str">
            <v>E022-01-0754/2019</v>
          </cell>
          <cell r="C100" t="str">
            <v>John MATHAI</v>
          </cell>
          <cell r="D100">
            <v>18</v>
          </cell>
          <cell r="E100">
            <v>14</v>
          </cell>
          <cell r="G100">
            <v>8</v>
          </cell>
          <cell r="H100">
            <v>4.5</v>
          </cell>
          <cell r="J100">
            <v>4.5</v>
          </cell>
          <cell r="K100">
            <v>11.5</v>
          </cell>
          <cell r="N100">
            <v>8.625</v>
          </cell>
          <cell r="O100">
            <v>21.1</v>
          </cell>
          <cell r="P100">
            <v>10.5</v>
          </cell>
          <cell r="R100">
            <v>2</v>
          </cell>
          <cell r="T100">
            <v>10</v>
          </cell>
          <cell r="U100">
            <v>26.25</v>
          </cell>
          <cell r="V100">
            <v>47</v>
          </cell>
        </row>
        <row r="101">
          <cell r="B101" t="str">
            <v>E022-01-0758/2019</v>
          </cell>
          <cell r="C101" t="str">
            <v>Bwonda Brian NDEMO</v>
          </cell>
          <cell r="D101">
            <v>15</v>
          </cell>
          <cell r="E101">
            <v>15</v>
          </cell>
          <cell r="G101">
            <v>7.5</v>
          </cell>
          <cell r="H101">
            <v>4</v>
          </cell>
          <cell r="I101">
            <v>11</v>
          </cell>
          <cell r="J101">
            <v>3.6176470588235299</v>
          </cell>
          <cell r="K101">
            <v>12</v>
          </cell>
          <cell r="N101">
            <v>9</v>
          </cell>
          <cell r="O101">
            <v>20.100000000000001</v>
          </cell>
          <cell r="P101">
            <v>10</v>
          </cell>
          <cell r="Q101">
            <v>8.5</v>
          </cell>
          <cell r="S101">
            <v>1</v>
          </cell>
          <cell r="U101">
            <v>22.75</v>
          </cell>
          <cell r="V101">
            <v>43</v>
          </cell>
        </row>
        <row r="102">
          <cell r="B102" t="str">
            <v>E022-01-0776/2019</v>
          </cell>
          <cell r="C102" t="str">
            <v>George Gichuki THUKU</v>
          </cell>
          <cell r="D102">
            <v>13</v>
          </cell>
          <cell r="E102">
            <v>17</v>
          </cell>
          <cell r="G102">
            <v>7.5</v>
          </cell>
          <cell r="H102">
            <v>3</v>
          </cell>
          <cell r="I102">
            <v>11</v>
          </cell>
          <cell r="J102">
            <v>3.1176470588235294</v>
          </cell>
          <cell r="K102">
            <v>13.5</v>
          </cell>
          <cell r="N102">
            <v>10.125</v>
          </cell>
          <cell r="O102">
            <v>20.7</v>
          </cell>
          <cell r="P102">
            <v>15</v>
          </cell>
          <cell r="R102">
            <v>3</v>
          </cell>
          <cell r="T102">
            <v>8</v>
          </cell>
          <cell r="U102">
            <v>30.333333333333332</v>
          </cell>
          <cell r="V102">
            <v>51</v>
          </cell>
        </row>
        <row r="103">
          <cell r="B103" t="str">
            <v>E022-01-0783/2019</v>
          </cell>
          <cell r="C103" t="str">
            <v>Mwaniki Fredrick NJAGI</v>
          </cell>
          <cell r="D103">
            <v>13</v>
          </cell>
          <cell r="E103">
            <v>15</v>
          </cell>
          <cell r="G103">
            <v>7</v>
          </cell>
          <cell r="H103">
            <v>3.5</v>
          </cell>
          <cell r="I103">
            <v>11</v>
          </cell>
          <cell r="J103">
            <v>3.3676470588235299</v>
          </cell>
          <cell r="K103">
            <v>11.5</v>
          </cell>
          <cell r="N103">
            <v>8.625</v>
          </cell>
          <cell r="O103">
            <v>19</v>
          </cell>
          <cell r="P103">
            <v>10</v>
          </cell>
          <cell r="R103">
            <v>7</v>
          </cell>
          <cell r="T103">
            <v>2</v>
          </cell>
          <cell r="U103">
            <v>22.166666666666668</v>
          </cell>
          <cell r="V103">
            <v>41</v>
          </cell>
        </row>
        <row r="104">
          <cell r="B104" t="str">
            <v>E022-01-0791/2019</v>
          </cell>
          <cell r="C104" t="str">
            <v>Precious Mumbi NYAMBURA</v>
          </cell>
          <cell r="D104">
            <v>16</v>
          </cell>
          <cell r="E104">
            <v>14</v>
          </cell>
          <cell r="G104">
            <v>7.5</v>
          </cell>
          <cell r="H104">
            <v>3.5</v>
          </cell>
          <cell r="I104">
            <v>8</v>
          </cell>
          <cell r="J104">
            <v>2.9264705882352935</v>
          </cell>
          <cell r="K104">
            <v>11.5</v>
          </cell>
          <cell r="N104">
            <v>8.625</v>
          </cell>
          <cell r="O104">
            <v>19.100000000000001</v>
          </cell>
          <cell r="P104">
            <v>3</v>
          </cell>
          <cell r="R104">
            <v>7.5</v>
          </cell>
          <cell r="U104">
            <v>12.25</v>
          </cell>
          <cell r="V104">
            <v>31</v>
          </cell>
        </row>
        <row r="105">
          <cell r="B105" t="str">
            <v>E022-01-0798/2019</v>
          </cell>
          <cell r="C105" t="str">
            <v>Peter Kinyanjui KAMAU</v>
          </cell>
          <cell r="D105">
            <v>15</v>
          </cell>
          <cell r="E105">
            <v>12</v>
          </cell>
          <cell r="G105">
            <v>6.75</v>
          </cell>
          <cell r="H105">
            <v>0</v>
          </cell>
          <cell r="I105">
            <v>12</v>
          </cell>
          <cell r="J105">
            <v>1.7647058823529413</v>
          </cell>
          <cell r="K105">
            <v>10.5</v>
          </cell>
          <cell r="N105">
            <v>7.875</v>
          </cell>
          <cell r="O105">
            <v>16.399999999999999</v>
          </cell>
          <cell r="P105">
            <v>12</v>
          </cell>
          <cell r="Q105">
            <v>15</v>
          </cell>
          <cell r="T105">
            <v>13</v>
          </cell>
          <cell r="U105">
            <v>46.666666666666664</v>
          </cell>
          <cell r="V105">
            <v>63</v>
          </cell>
        </row>
        <row r="106">
          <cell r="B106" t="str">
            <v>E022-01-0810/2019</v>
          </cell>
          <cell r="C106" t="str">
            <v>Wilson kisompe toroge</v>
          </cell>
          <cell r="D106">
            <v>15</v>
          </cell>
          <cell r="E106">
            <v>12</v>
          </cell>
          <cell r="G106">
            <v>6.75</v>
          </cell>
          <cell r="H106">
            <v>3.5</v>
          </cell>
          <cell r="I106">
            <v>12</v>
          </cell>
          <cell r="J106">
            <v>3.5147058823529411</v>
          </cell>
          <cell r="K106">
            <v>10.5</v>
          </cell>
          <cell r="N106">
            <v>7.875</v>
          </cell>
          <cell r="O106">
            <v>18.100000000000001</v>
          </cell>
          <cell r="P106">
            <v>8.5</v>
          </cell>
          <cell r="Q106">
            <v>19</v>
          </cell>
          <cell r="T106">
            <v>14</v>
          </cell>
          <cell r="U106">
            <v>48.416666666666664</v>
          </cell>
          <cell r="V106">
            <v>67</v>
          </cell>
        </row>
        <row r="107">
          <cell r="B107" t="str">
            <v>E022-01-0845/2019</v>
          </cell>
          <cell r="C107" t="str">
            <v>Maweu Bright Mambo</v>
          </cell>
          <cell r="D107">
            <v>16</v>
          </cell>
          <cell r="E107">
            <v>7</v>
          </cell>
          <cell r="G107">
            <v>5.75</v>
          </cell>
          <cell r="H107">
            <v>4.5</v>
          </cell>
          <cell r="I107">
            <v>9</v>
          </cell>
          <cell r="J107">
            <v>3.5735294117647061</v>
          </cell>
          <cell r="K107">
            <v>13.5</v>
          </cell>
          <cell r="N107">
            <v>10.125</v>
          </cell>
          <cell r="O107">
            <v>19.399999999999999</v>
          </cell>
          <cell r="P107">
            <v>15</v>
          </cell>
          <cell r="R107">
            <v>3</v>
          </cell>
          <cell r="T107">
            <v>9</v>
          </cell>
          <cell r="U107">
            <v>31.5</v>
          </cell>
          <cell r="V107">
            <v>51</v>
          </cell>
        </row>
        <row r="108">
          <cell r="B108" t="str">
            <v>E022-01-0866/2019</v>
          </cell>
          <cell r="C108" t="str">
            <v>Edwin Kariuki MAINA</v>
          </cell>
          <cell r="D108">
            <v>15</v>
          </cell>
          <cell r="E108">
            <v>12</v>
          </cell>
          <cell r="G108">
            <v>6.75</v>
          </cell>
          <cell r="H108">
            <v>4</v>
          </cell>
          <cell r="J108">
            <v>4</v>
          </cell>
          <cell r="K108">
            <v>11.5</v>
          </cell>
          <cell r="N108">
            <v>8.625</v>
          </cell>
          <cell r="O108">
            <v>19.399999999999999</v>
          </cell>
          <cell r="P108">
            <v>16</v>
          </cell>
          <cell r="R108">
            <v>9</v>
          </cell>
          <cell r="S108">
            <v>9.5</v>
          </cell>
          <cell r="U108">
            <v>40.25</v>
          </cell>
          <cell r="V108">
            <v>60</v>
          </cell>
        </row>
        <row r="109">
          <cell r="B109" t="str">
            <v>E022-01-2007/2019</v>
          </cell>
          <cell r="C109" t="str">
            <v>Kabi John</v>
          </cell>
          <cell r="D109">
            <v>15</v>
          </cell>
          <cell r="E109">
            <v>16</v>
          </cell>
          <cell r="G109">
            <v>7.75</v>
          </cell>
          <cell r="H109">
            <v>3</v>
          </cell>
          <cell r="I109">
            <v>7</v>
          </cell>
          <cell r="J109">
            <v>2.5294117647058822</v>
          </cell>
          <cell r="K109">
            <v>12</v>
          </cell>
          <cell r="N109">
            <v>9</v>
          </cell>
          <cell r="O109">
            <v>19.3</v>
          </cell>
          <cell r="P109">
            <v>11</v>
          </cell>
          <cell r="Q109">
            <v>10</v>
          </cell>
          <cell r="T109">
            <v>13</v>
          </cell>
          <cell r="U109">
            <v>39.666666666666664</v>
          </cell>
          <cell r="V109">
            <v>59</v>
          </cell>
        </row>
        <row r="110">
          <cell r="B110" t="str">
            <v>E022-01-2385/2019</v>
          </cell>
          <cell r="C110" t="str">
            <v>Bernard Kimani MUGWE</v>
          </cell>
          <cell r="D110">
            <v>17</v>
          </cell>
          <cell r="E110">
            <v>15</v>
          </cell>
          <cell r="G110">
            <v>8</v>
          </cell>
          <cell r="H110">
            <v>3.5</v>
          </cell>
          <cell r="I110">
            <v>7</v>
          </cell>
          <cell r="J110">
            <v>2.7794117647058822</v>
          </cell>
          <cell r="K110">
            <v>11.5</v>
          </cell>
          <cell r="N110">
            <v>8.625</v>
          </cell>
          <cell r="O110">
            <v>19.399999999999999</v>
          </cell>
          <cell r="P110">
            <v>5.5</v>
          </cell>
          <cell r="Q110">
            <v>14</v>
          </cell>
          <cell r="T110">
            <v>13</v>
          </cell>
          <cell r="U110">
            <v>37.916666666666664</v>
          </cell>
          <cell r="V110">
            <v>57</v>
          </cell>
        </row>
        <row r="111">
          <cell r="B111" t="str">
            <v>E022-01-1887/2018</v>
          </cell>
          <cell r="C111" t="str">
            <v>Elias Ndumo NDERITU</v>
          </cell>
          <cell r="D111">
            <v>15</v>
          </cell>
          <cell r="E111">
            <v>16</v>
          </cell>
          <cell r="G111">
            <v>7.75</v>
          </cell>
          <cell r="H111">
            <v>3</v>
          </cell>
          <cell r="J111">
            <v>3</v>
          </cell>
          <cell r="K111">
            <v>10.5</v>
          </cell>
          <cell r="N111">
            <v>7.875</v>
          </cell>
          <cell r="O111">
            <v>18.600000000000001</v>
          </cell>
          <cell r="P111">
            <v>4</v>
          </cell>
          <cell r="Q111">
            <v>12</v>
          </cell>
          <cell r="T111">
            <v>0</v>
          </cell>
          <cell r="U111">
            <v>18.666666666666668</v>
          </cell>
          <cell r="V111">
            <v>37</v>
          </cell>
        </row>
        <row r="112">
          <cell r="B112" t="str">
            <v>E022-01-2069/2018</v>
          </cell>
          <cell r="C112" t="str">
            <v>Elizabeth Mugure MAINA</v>
          </cell>
          <cell r="D112">
            <v>12</v>
          </cell>
          <cell r="E112">
            <v>13</v>
          </cell>
          <cell r="G112">
            <v>6.25</v>
          </cell>
          <cell r="H112">
            <v>3.5</v>
          </cell>
          <cell r="I112">
            <v>11</v>
          </cell>
          <cell r="J112">
            <v>3.3676470588235299</v>
          </cell>
          <cell r="K112">
            <v>11.5</v>
          </cell>
          <cell r="N112">
            <v>8.625</v>
          </cell>
          <cell r="O112">
            <v>18.2</v>
          </cell>
          <cell r="P112">
            <v>8</v>
          </cell>
          <cell r="R112">
            <v>5</v>
          </cell>
          <cell r="T112">
            <v>0</v>
          </cell>
          <cell r="U112">
            <v>15.166666666666666</v>
          </cell>
          <cell r="V112">
            <v>33</v>
          </cell>
        </row>
        <row r="113">
          <cell r="B113" t="str">
            <v>E022-01-0710/2017</v>
          </cell>
          <cell r="C113" t="str">
            <v>Charles Karibu RIKA</v>
          </cell>
          <cell r="D113">
            <v>11</v>
          </cell>
          <cell r="E113">
            <v>14</v>
          </cell>
          <cell r="G113">
            <v>6.25</v>
          </cell>
          <cell r="H113">
            <v>3.5</v>
          </cell>
          <cell r="J113">
            <v>3.5</v>
          </cell>
          <cell r="K113">
            <v>12</v>
          </cell>
          <cell r="N113">
            <v>9</v>
          </cell>
          <cell r="O113">
            <v>18.8</v>
          </cell>
          <cell r="P113">
            <v>4</v>
          </cell>
          <cell r="Q113">
            <v>11</v>
          </cell>
          <cell r="S113">
            <v>0</v>
          </cell>
          <cell r="U113">
            <v>17.5</v>
          </cell>
          <cell r="V113">
            <v>36</v>
          </cell>
        </row>
        <row r="114">
          <cell r="B114" t="str">
            <v>E022-01-0775/2019</v>
          </cell>
          <cell r="C114" t="str">
            <v>James Wambua NGEI</v>
          </cell>
          <cell r="D114">
            <v>13</v>
          </cell>
          <cell r="E114">
            <v>17</v>
          </cell>
          <cell r="G114">
            <v>7.5</v>
          </cell>
          <cell r="H114">
            <v>3</v>
          </cell>
          <cell r="I114">
            <v>11</v>
          </cell>
          <cell r="J114">
            <v>3.1176470588235294</v>
          </cell>
          <cell r="K114">
            <v>9.5</v>
          </cell>
          <cell r="N114">
            <v>7.125</v>
          </cell>
          <cell r="O114">
            <v>17.7</v>
          </cell>
          <cell r="P114">
            <v>13</v>
          </cell>
          <cell r="Q114">
            <v>11</v>
          </cell>
          <cell r="T114">
            <v>12</v>
          </cell>
          <cell r="U114">
            <v>42</v>
          </cell>
          <cell r="V114">
            <v>60</v>
          </cell>
        </row>
        <row r="115">
          <cell r="B115" t="str">
            <v>E022-01-0815/2019</v>
          </cell>
          <cell r="C115" t="str">
            <v>Andera Neville Nasiwe</v>
          </cell>
          <cell r="D115">
            <v>14</v>
          </cell>
          <cell r="E115">
            <v>8</v>
          </cell>
          <cell r="G115">
            <v>5.5</v>
          </cell>
          <cell r="H115">
            <v>3</v>
          </cell>
          <cell r="I115">
            <v>8</v>
          </cell>
          <cell r="J115">
            <v>2.6764705882352939</v>
          </cell>
          <cell r="K115">
            <v>13.5</v>
          </cell>
          <cell r="N115">
            <v>10.125</v>
          </cell>
          <cell r="O115">
            <v>18.3</v>
          </cell>
          <cell r="P115">
            <v>16</v>
          </cell>
          <cell r="Q115">
            <v>13</v>
          </cell>
          <cell r="T115">
            <v>12</v>
          </cell>
          <cell r="U115">
            <v>47.833333333333336</v>
          </cell>
          <cell r="V115">
            <v>66</v>
          </cell>
        </row>
        <row r="116">
          <cell r="B116" t="str">
            <v>E022-01-1054/2018</v>
          </cell>
          <cell r="C116" t="str">
            <v>Fredrick MUNENE</v>
          </cell>
          <cell r="D116">
            <v>16</v>
          </cell>
          <cell r="E116">
            <v>7</v>
          </cell>
          <cell r="G116">
            <v>5.75</v>
          </cell>
          <cell r="H116">
            <v>3.5</v>
          </cell>
          <cell r="I116">
            <v>12</v>
          </cell>
          <cell r="J116">
            <v>3.5147058823529411</v>
          </cell>
          <cell r="K116">
            <v>11.5</v>
          </cell>
          <cell r="N116">
            <v>8.625</v>
          </cell>
          <cell r="O116">
            <v>17.899999999999999</v>
          </cell>
          <cell r="P116">
            <v>16</v>
          </cell>
          <cell r="Q116">
            <v>19</v>
          </cell>
          <cell r="S116">
            <v>15</v>
          </cell>
          <cell r="U116">
            <v>58.333333333333336</v>
          </cell>
          <cell r="V116">
            <v>76</v>
          </cell>
        </row>
        <row r="117">
          <cell r="B117" t="str">
            <v>E022-01-1087/2019</v>
          </cell>
          <cell r="C117" t="str">
            <v>Humphrey Muasya MUTUA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9.5</v>
          </cell>
          <cell r="N117">
            <v>7.125</v>
          </cell>
          <cell r="O117">
            <v>7.1</v>
          </cell>
          <cell r="P117">
            <v>0</v>
          </cell>
          <cell r="Q117">
            <v>10</v>
          </cell>
          <cell r="S117">
            <v>5</v>
          </cell>
          <cell r="U117">
            <v>17.5</v>
          </cell>
          <cell r="V117">
            <v>25</v>
          </cell>
        </row>
        <row r="118">
          <cell r="B118" t="str">
            <v>E022-01-1097/2018</v>
          </cell>
          <cell r="C118" t="str">
            <v>Johnstone Gakonya KUNG'U</v>
          </cell>
          <cell r="G118">
            <v>0</v>
          </cell>
          <cell r="J118">
            <v>0</v>
          </cell>
          <cell r="N118">
            <v>0</v>
          </cell>
          <cell r="O118" t="str">
            <v/>
          </cell>
          <cell r="U118" t="str">
            <v/>
          </cell>
          <cell r="V118" t="str">
            <v/>
          </cell>
        </row>
        <row r="119">
          <cell r="B119" t="str">
            <v>E022-01-1755/2018</v>
          </cell>
          <cell r="C119" t="str">
            <v>Quinton Muriuki WANJOHI</v>
          </cell>
          <cell r="D119">
            <v>15</v>
          </cell>
          <cell r="E119">
            <v>15</v>
          </cell>
          <cell r="G119">
            <v>7.5</v>
          </cell>
          <cell r="H119">
            <v>3</v>
          </cell>
          <cell r="I119">
            <v>7</v>
          </cell>
          <cell r="J119">
            <v>2.5294117647058822</v>
          </cell>
          <cell r="K119">
            <v>9.5</v>
          </cell>
          <cell r="N119">
            <v>7.125</v>
          </cell>
          <cell r="O119">
            <v>17.2</v>
          </cell>
          <cell r="P119">
            <v>5</v>
          </cell>
          <cell r="Q119">
            <v>13</v>
          </cell>
          <cell r="T119">
            <v>5</v>
          </cell>
          <cell r="U119">
            <v>26.833333333333332</v>
          </cell>
          <cell r="V119">
            <v>44</v>
          </cell>
        </row>
        <row r="120">
          <cell r="B120" t="str">
            <v>E022-01-1832/2018</v>
          </cell>
          <cell r="C120" t="str">
            <v>LornaClaire MUKIRI</v>
          </cell>
          <cell r="D120">
            <v>16</v>
          </cell>
          <cell r="E120">
            <v>7</v>
          </cell>
          <cell r="G120">
            <v>5.75</v>
          </cell>
          <cell r="H120">
            <v>3.5</v>
          </cell>
          <cell r="I120">
            <v>12</v>
          </cell>
          <cell r="J120">
            <v>3.5147058823529411</v>
          </cell>
          <cell r="K120">
            <v>11.5</v>
          </cell>
          <cell r="N120">
            <v>8.625</v>
          </cell>
          <cell r="O120">
            <v>17.899999999999999</v>
          </cell>
          <cell r="P120">
            <v>14.5</v>
          </cell>
          <cell r="Q120">
            <v>20</v>
          </cell>
          <cell r="T120">
            <v>13</v>
          </cell>
          <cell r="U120">
            <v>55.416666666666664</v>
          </cell>
          <cell r="V120">
            <v>73</v>
          </cell>
        </row>
        <row r="121">
          <cell r="B121" t="str">
            <v>E022-01-0698/2017</v>
          </cell>
          <cell r="C121" t="str">
            <v>Simon Mwangi</v>
          </cell>
          <cell r="D121">
            <v>17</v>
          </cell>
          <cell r="E121">
            <v>14</v>
          </cell>
          <cell r="G121">
            <v>7.7499999999999991</v>
          </cell>
          <cell r="J121">
            <v>0</v>
          </cell>
          <cell r="K121">
            <v>10</v>
          </cell>
          <cell r="N121">
            <v>7.5</v>
          </cell>
          <cell r="O121">
            <v>15.3</v>
          </cell>
          <cell r="P121">
            <v>1.5</v>
          </cell>
          <cell r="Q121">
            <v>4</v>
          </cell>
          <cell r="S121">
            <v>7</v>
          </cell>
          <cell r="U121">
            <v>14.583333333333334</v>
          </cell>
          <cell r="V121">
            <v>30</v>
          </cell>
        </row>
        <row r="122">
          <cell r="B122" t="str">
            <v>E022-01-0777/2019</v>
          </cell>
          <cell r="C122" t="str">
            <v>Fidel Kirega NJIHIA</v>
          </cell>
          <cell r="J122">
            <v>0</v>
          </cell>
          <cell r="N122">
            <v>0</v>
          </cell>
          <cell r="O122" t="str">
            <v/>
          </cell>
          <cell r="P122">
            <v>7</v>
          </cell>
          <cell r="Q122">
            <v>14</v>
          </cell>
          <cell r="S122">
            <v>4</v>
          </cell>
          <cell r="U122">
            <v>29.166666666666668</v>
          </cell>
          <cell r="V122">
            <v>40</v>
          </cell>
        </row>
        <row r="123">
          <cell r="B123" t="str">
            <v>E022-01-0814/2019</v>
          </cell>
          <cell r="C123" t="str">
            <v>Mwakitandu Hafidhi</v>
          </cell>
          <cell r="G123">
            <v>0</v>
          </cell>
          <cell r="J123">
            <v>0</v>
          </cell>
          <cell r="N123">
            <v>0</v>
          </cell>
          <cell r="O123" t="str">
            <v/>
          </cell>
          <cell r="P123">
            <v>2</v>
          </cell>
          <cell r="Q123">
            <v>12</v>
          </cell>
          <cell r="T123">
            <v>3</v>
          </cell>
          <cell r="U123">
            <v>19.833333333333332</v>
          </cell>
          <cell r="V123">
            <v>28.333333333333332</v>
          </cell>
        </row>
        <row r="124">
          <cell r="B124" t="str">
            <v>E022-01-1855/2018</v>
          </cell>
          <cell r="C124" t="str">
            <v>Agnes Gathoni NYUTU</v>
          </cell>
          <cell r="G124">
            <v>0</v>
          </cell>
          <cell r="J124">
            <v>0</v>
          </cell>
          <cell r="N124">
            <v>0</v>
          </cell>
          <cell r="O124" t="str">
            <v/>
          </cell>
          <cell r="P124">
            <v>17.5</v>
          </cell>
          <cell r="Q124">
            <v>9</v>
          </cell>
          <cell r="T124">
            <v>12.5</v>
          </cell>
          <cell r="U124">
            <v>45.5</v>
          </cell>
          <cell r="V124">
            <v>40</v>
          </cell>
        </row>
        <row r="125">
          <cell r="B125" t="str">
            <v>E022-01-1090/2018</v>
          </cell>
          <cell r="C125" t="str">
            <v>Kelvin Nyambaka ASIAGO</v>
          </cell>
          <cell r="P125">
            <v>3</v>
          </cell>
          <cell r="Q125">
            <v>10</v>
          </cell>
          <cell r="T125">
            <v>4</v>
          </cell>
          <cell r="U125">
            <v>19.833333333333332</v>
          </cell>
          <cell r="V125">
            <v>28.333333333333332</v>
          </cell>
        </row>
        <row r="126">
          <cell r="B126" t="str">
            <v>E022-01-0752/2019</v>
          </cell>
          <cell r="C126" t="str">
            <v>Antony Waruingi NDINDI</v>
          </cell>
          <cell r="P126">
            <v>11</v>
          </cell>
          <cell r="Q126">
            <v>8</v>
          </cell>
          <cell r="T126">
            <v>7</v>
          </cell>
          <cell r="U126">
            <v>30.333333333333332</v>
          </cell>
          <cell r="V126">
            <v>40</v>
          </cell>
        </row>
        <row r="127">
          <cell r="B127" t="str">
            <v>E022-01-0824/2019</v>
          </cell>
          <cell r="C127" t="str">
            <v>Fernado GHATI</v>
          </cell>
          <cell r="P127">
            <v>11</v>
          </cell>
          <cell r="Q127">
            <v>8</v>
          </cell>
          <cell r="S127">
            <v>2</v>
          </cell>
          <cell r="U127">
            <v>24.5</v>
          </cell>
          <cell r="V127">
            <v>35</v>
          </cell>
        </row>
        <row r="128">
          <cell r="B128" t="str">
            <v>E022-01-1054/2018</v>
          </cell>
          <cell r="C128" t="str">
            <v>Fredrick Munene MUTEGI</v>
          </cell>
          <cell r="P128">
            <v>11</v>
          </cell>
          <cell r="R128">
            <v>3</v>
          </cell>
          <cell r="T128">
            <v>12</v>
          </cell>
          <cell r="U128">
            <v>30.333333333333332</v>
          </cell>
          <cell r="V128">
            <v>40</v>
          </cell>
        </row>
        <row r="129">
          <cell r="B129" t="str">
            <v>E022-01-0770/2019</v>
          </cell>
          <cell r="C129" t="str">
            <v>Joshua KARIUKI</v>
          </cell>
          <cell r="P129">
            <v>1.5</v>
          </cell>
          <cell r="Q129">
            <v>12</v>
          </cell>
          <cell r="T129">
            <v>4</v>
          </cell>
          <cell r="U129">
            <v>20.416666666666668</v>
          </cell>
          <cell r="V129">
            <v>29.166666666666668</v>
          </cell>
        </row>
        <row r="130">
          <cell r="B130" t="str">
            <v>E022-01-0786/2019</v>
          </cell>
          <cell r="C130" t="str">
            <v>David Muchai MANJARI</v>
          </cell>
          <cell r="P130">
            <v>3</v>
          </cell>
          <cell r="Q130">
            <v>7</v>
          </cell>
          <cell r="T130">
            <v>5</v>
          </cell>
          <cell r="U130">
            <v>17.5</v>
          </cell>
          <cell r="V130">
            <v>25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 refreshError="1">
        <row r="15">
          <cell r="B15" t="str">
            <v>E022-01-0935/2020</v>
          </cell>
          <cell r="C15" t="str">
            <v>Joan Wambui KABURA</v>
          </cell>
          <cell r="D15">
            <v>16.5</v>
          </cell>
          <cell r="E15">
            <v>17</v>
          </cell>
          <cell r="F15">
            <v>0</v>
          </cell>
          <cell r="G15">
            <v>7.5249999999999995</v>
          </cell>
          <cell r="H15">
            <v>4.5</v>
          </cell>
          <cell r="I15">
            <v>4</v>
          </cell>
          <cell r="J15">
            <v>4.25</v>
          </cell>
          <cell r="K15">
            <v>12</v>
          </cell>
          <cell r="L15">
            <v>12</v>
          </cell>
          <cell r="M15">
            <v>0</v>
          </cell>
          <cell r="N15">
            <v>12</v>
          </cell>
          <cell r="O15">
            <v>23.8</v>
          </cell>
          <cell r="P15">
            <v>7</v>
          </cell>
          <cell r="Q15">
            <v>0</v>
          </cell>
          <cell r="R15">
            <v>16</v>
          </cell>
          <cell r="S15">
            <v>0</v>
          </cell>
          <cell r="T15">
            <v>9</v>
          </cell>
          <cell r="U15">
            <v>32</v>
          </cell>
          <cell r="V15">
            <v>56</v>
          </cell>
        </row>
        <row r="16">
          <cell r="B16" t="str">
            <v>E022-01-1013/2020</v>
          </cell>
          <cell r="C16" t="str">
            <v>Stephen Mwangi MAINA</v>
          </cell>
          <cell r="D16">
            <v>12</v>
          </cell>
          <cell r="E16">
            <v>17</v>
          </cell>
          <cell r="F16">
            <v>0</v>
          </cell>
          <cell r="G16">
            <v>6.4</v>
          </cell>
          <cell r="H16">
            <v>4.5</v>
          </cell>
          <cell r="I16">
            <v>3</v>
          </cell>
          <cell r="J16">
            <v>3.75</v>
          </cell>
          <cell r="K16">
            <v>11</v>
          </cell>
          <cell r="L16">
            <v>12</v>
          </cell>
          <cell r="M16">
            <v>0</v>
          </cell>
          <cell r="N16">
            <v>11.5</v>
          </cell>
          <cell r="O16">
            <v>21.7</v>
          </cell>
          <cell r="P16">
            <v>14</v>
          </cell>
          <cell r="Q16">
            <v>9</v>
          </cell>
          <cell r="R16">
            <v>0</v>
          </cell>
          <cell r="S16">
            <v>6</v>
          </cell>
          <cell r="T16">
            <v>0</v>
          </cell>
          <cell r="U16">
            <v>29</v>
          </cell>
          <cell r="V16">
            <v>51</v>
          </cell>
        </row>
        <row r="17">
          <cell r="B17" t="str">
            <v>E022-01-1014/2020</v>
          </cell>
          <cell r="C17" t="str">
            <v>Joseph Kamau WAINAINA</v>
          </cell>
          <cell r="D17">
            <v>13.5</v>
          </cell>
          <cell r="E17">
            <v>19</v>
          </cell>
          <cell r="F17">
            <v>0</v>
          </cell>
          <cell r="G17">
            <v>7.1750000000000007</v>
          </cell>
          <cell r="H17">
            <v>4.5</v>
          </cell>
          <cell r="I17">
            <v>4.5</v>
          </cell>
          <cell r="J17">
            <v>4.5</v>
          </cell>
          <cell r="K17">
            <v>11</v>
          </cell>
          <cell r="L17">
            <v>13</v>
          </cell>
          <cell r="M17">
            <v>0</v>
          </cell>
          <cell r="N17">
            <v>12</v>
          </cell>
          <cell r="O17">
            <v>23.7</v>
          </cell>
          <cell r="P17">
            <v>6</v>
          </cell>
          <cell r="Q17">
            <v>0</v>
          </cell>
          <cell r="R17">
            <v>5</v>
          </cell>
          <cell r="S17">
            <v>8</v>
          </cell>
          <cell r="T17">
            <v>0</v>
          </cell>
          <cell r="U17">
            <v>19</v>
          </cell>
          <cell r="V17">
            <v>43</v>
          </cell>
        </row>
        <row r="18">
          <cell r="B18" t="str">
            <v>E022-01-1015/2020</v>
          </cell>
          <cell r="C18" t="str">
            <v>Denis Wanyaga GITAU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 t="str">
            <v/>
          </cell>
          <cell r="P18">
            <v>5</v>
          </cell>
          <cell r="Q18">
            <v>7</v>
          </cell>
          <cell r="R18">
            <v>0</v>
          </cell>
          <cell r="S18">
            <v>4</v>
          </cell>
          <cell r="T18">
            <v>0</v>
          </cell>
          <cell r="U18">
            <v>16</v>
          </cell>
          <cell r="V18">
            <v>16</v>
          </cell>
        </row>
        <row r="19">
          <cell r="B19" t="str">
            <v>E022-01-1016/2020</v>
          </cell>
          <cell r="C19" t="str">
            <v>Moses Kimuhu WAITI</v>
          </cell>
          <cell r="D19">
            <v>7.5</v>
          </cell>
          <cell r="E19">
            <v>15</v>
          </cell>
          <cell r="F19">
            <v>0</v>
          </cell>
          <cell r="G19">
            <v>4.875</v>
          </cell>
          <cell r="H19">
            <v>4.5</v>
          </cell>
          <cell r="I19">
            <v>3.5</v>
          </cell>
          <cell r="J19">
            <v>4</v>
          </cell>
          <cell r="K19">
            <v>10</v>
          </cell>
          <cell r="L19">
            <v>12</v>
          </cell>
          <cell r="M19">
            <v>0</v>
          </cell>
          <cell r="N19">
            <v>11</v>
          </cell>
          <cell r="O19">
            <v>19.899999999999999</v>
          </cell>
          <cell r="P19">
            <v>17</v>
          </cell>
          <cell r="Q19">
            <v>0</v>
          </cell>
          <cell r="R19">
            <v>8</v>
          </cell>
          <cell r="S19">
            <v>5</v>
          </cell>
          <cell r="T19">
            <v>0</v>
          </cell>
          <cell r="U19">
            <v>30</v>
          </cell>
          <cell r="V19">
            <v>50</v>
          </cell>
        </row>
        <row r="20">
          <cell r="B20" t="str">
            <v>E022-01-1017/2020</v>
          </cell>
          <cell r="C20" t="str">
            <v>Chris Mbuchiri NDUNG'U</v>
          </cell>
          <cell r="D20">
            <v>18</v>
          </cell>
          <cell r="E20">
            <v>15</v>
          </cell>
          <cell r="F20">
            <v>0</v>
          </cell>
          <cell r="G20">
            <v>7.5</v>
          </cell>
          <cell r="H20">
            <v>4.5</v>
          </cell>
          <cell r="I20">
            <v>4</v>
          </cell>
          <cell r="J20">
            <v>4.25</v>
          </cell>
          <cell r="K20">
            <v>10</v>
          </cell>
          <cell r="L20">
            <v>11</v>
          </cell>
          <cell r="M20">
            <v>0</v>
          </cell>
          <cell r="N20">
            <v>10.5</v>
          </cell>
          <cell r="O20">
            <v>22.3</v>
          </cell>
          <cell r="P20">
            <v>17</v>
          </cell>
          <cell r="Q20">
            <v>0</v>
          </cell>
          <cell r="R20">
            <v>10</v>
          </cell>
          <cell r="S20">
            <v>9</v>
          </cell>
          <cell r="T20">
            <v>0</v>
          </cell>
          <cell r="U20">
            <v>36</v>
          </cell>
          <cell r="V20">
            <v>58</v>
          </cell>
        </row>
        <row r="21">
          <cell r="B21" t="str">
            <v>E022-01-1019/2020</v>
          </cell>
          <cell r="C21" t="str">
            <v>Yvonne Murugi MWITHALI</v>
          </cell>
          <cell r="D21">
            <v>12</v>
          </cell>
          <cell r="E21">
            <v>20</v>
          </cell>
          <cell r="F21">
            <v>0</v>
          </cell>
          <cell r="G21">
            <v>7</v>
          </cell>
          <cell r="H21">
            <v>4.5</v>
          </cell>
          <cell r="I21">
            <v>4</v>
          </cell>
          <cell r="J21">
            <v>4.25</v>
          </cell>
          <cell r="K21">
            <v>10</v>
          </cell>
          <cell r="L21">
            <v>12</v>
          </cell>
          <cell r="M21">
            <v>0</v>
          </cell>
          <cell r="N21">
            <v>11</v>
          </cell>
          <cell r="O21">
            <v>22.3</v>
          </cell>
          <cell r="P21">
            <v>9</v>
          </cell>
          <cell r="Q21">
            <v>0</v>
          </cell>
          <cell r="R21">
            <v>9</v>
          </cell>
          <cell r="S21">
            <v>1</v>
          </cell>
          <cell r="T21">
            <v>0</v>
          </cell>
          <cell r="U21">
            <v>19</v>
          </cell>
          <cell r="V21">
            <v>41</v>
          </cell>
        </row>
        <row r="22">
          <cell r="B22" t="str">
            <v>E022-01-1020/2020</v>
          </cell>
          <cell r="C22" t="str">
            <v>Nathaniel Joash MWANIKI</v>
          </cell>
          <cell r="D22">
            <v>7.5</v>
          </cell>
          <cell r="E22">
            <v>18</v>
          </cell>
          <cell r="F22">
            <v>0</v>
          </cell>
          <cell r="G22">
            <v>5.4749999999999996</v>
          </cell>
          <cell r="H22">
            <v>4</v>
          </cell>
          <cell r="I22">
            <v>3.5</v>
          </cell>
          <cell r="J22">
            <v>3.75</v>
          </cell>
          <cell r="K22">
            <v>11</v>
          </cell>
          <cell r="L22">
            <v>9</v>
          </cell>
          <cell r="M22">
            <v>0</v>
          </cell>
          <cell r="N22">
            <v>10</v>
          </cell>
          <cell r="O22">
            <v>19.2</v>
          </cell>
          <cell r="P22">
            <v>18</v>
          </cell>
          <cell r="Q22">
            <v>0</v>
          </cell>
          <cell r="R22">
            <v>5</v>
          </cell>
          <cell r="S22">
            <v>4</v>
          </cell>
          <cell r="T22">
            <v>0</v>
          </cell>
          <cell r="U22">
            <v>27</v>
          </cell>
          <cell r="V22">
            <v>46</v>
          </cell>
        </row>
        <row r="23">
          <cell r="B23" t="str">
            <v>E022-01-1021/2020</v>
          </cell>
          <cell r="C23" t="str">
            <v>David Kihara WANGOME</v>
          </cell>
          <cell r="D23">
            <v>10</v>
          </cell>
          <cell r="E23">
            <v>17</v>
          </cell>
          <cell r="F23">
            <v>0</v>
          </cell>
          <cell r="G23">
            <v>5.9</v>
          </cell>
          <cell r="H23">
            <v>4</v>
          </cell>
          <cell r="I23">
            <v>4</v>
          </cell>
          <cell r="J23">
            <v>4</v>
          </cell>
          <cell r="K23">
            <v>10</v>
          </cell>
          <cell r="L23">
            <v>12</v>
          </cell>
          <cell r="M23">
            <v>0</v>
          </cell>
          <cell r="N23">
            <v>11</v>
          </cell>
          <cell r="O23">
            <v>20.9</v>
          </cell>
          <cell r="P23">
            <v>17</v>
          </cell>
          <cell r="Q23">
            <v>9</v>
          </cell>
          <cell r="R23">
            <v>0</v>
          </cell>
          <cell r="S23">
            <v>4</v>
          </cell>
          <cell r="T23">
            <v>0</v>
          </cell>
          <cell r="U23">
            <v>30</v>
          </cell>
          <cell r="V23">
            <v>51</v>
          </cell>
        </row>
        <row r="24">
          <cell r="B24" t="str">
            <v>E022-01-1022/2020</v>
          </cell>
          <cell r="C24" t="str">
            <v>Joseph Gichuki MBATHI</v>
          </cell>
          <cell r="D24">
            <v>18</v>
          </cell>
          <cell r="E24">
            <v>20</v>
          </cell>
          <cell r="F24">
            <v>0</v>
          </cell>
          <cell r="G24">
            <v>8.5</v>
          </cell>
          <cell r="H24">
            <v>4.5</v>
          </cell>
          <cell r="I24">
            <v>4</v>
          </cell>
          <cell r="J24">
            <v>4.25</v>
          </cell>
          <cell r="K24">
            <v>12</v>
          </cell>
          <cell r="L24">
            <v>12</v>
          </cell>
          <cell r="M24">
            <v>0</v>
          </cell>
          <cell r="N24">
            <v>12</v>
          </cell>
          <cell r="O24">
            <v>24.8</v>
          </cell>
          <cell r="P24">
            <v>11</v>
          </cell>
          <cell r="Q24">
            <v>0</v>
          </cell>
          <cell r="R24">
            <v>2</v>
          </cell>
          <cell r="S24">
            <v>2</v>
          </cell>
          <cell r="T24">
            <v>0</v>
          </cell>
          <cell r="U24">
            <v>15</v>
          </cell>
          <cell r="V24">
            <v>40</v>
          </cell>
        </row>
        <row r="25">
          <cell r="B25" t="str">
            <v>E022-01-1024/2020</v>
          </cell>
          <cell r="C25" t="str">
            <v>John Kabue MUMBI</v>
          </cell>
          <cell r="D25">
            <v>12</v>
          </cell>
          <cell r="E25">
            <v>20</v>
          </cell>
          <cell r="F25">
            <v>0</v>
          </cell>
          <cell r="G25">
            <v>7</v>
          </cell>
          <cell r="H25">
            <v>4.5</v>
          </cell>
          <cell r="I25">
            <v>3.5</v>
          </cell>
          <cell r="J25">
            <v>4</v>
          </cell>
          <cell r="K25">
            <v>10</v>
          </cell>
          <cell r="L25">
            <v>11</v>
          </cell>
          <cell r="M25">
            <v>0</v>
          </cell>
          <cell r="N25">
            <v>10.5</v>
          </cell>
          <cell r="O25">
            <v>21.5</v>
          </cell>
          <cell r="P25">
            <v>20</v>
          </cell>
          <cell r="Q25">
            <v>9</v>
          </cell>
          <cell r="R25">
            <v>0</v>
          </cell>
          <cell r="S25">
            <v>0</v>
          </cell>
          <cell r="T25">
            <v>9</v>
          </cell>
          <cell r="U25">
            <v>38</v>
          </cell>
          <cell r="V25">
            <v>60</v>
          </cell>
        </row>
        <row r="26">
          <cell r="B26" t="str">
            <v>E022-01-1025/2020</v>
          </cell>
          <cell r="C26" t="str">
            <v>David Bundi WAWERU</v>
          </cell>
          <cell r="D26">
            <v>10.5</v>
          </cell>
          <cell r="E26">
            <v>19</v>
          </cell>
          <cell r="F26">
            <v>0</v>
          </cell>
          <cell r="G26">
            <v>6.4250000000000007</v>
          </cell>
          <cell r="H26">
            <v>4</v>
          </cell>
          <cell r="I26">
            <v>3.5</v>
          </cell>
          <cell r="J26">
            <v>3.75</v>
          </cell>
          <cell r="K26">
            <v>11</v>
          </cell>
          <cell r="L26">
            <v>9</v>
          </cell>
          <cell r="M26">
            <v>0</v>
          </cell>
          <cell r="N26">
            <v>10</v>
          </cell>
          <cell r="O26">
            <v>20.2</v>
          </cell>
          <cell r="P26">
            <v>17</v>
          </cell>
          <cell r="Q26">
            <v>0</v>
          </cell>
          <cell r="R26">
            <v>12</v>
          </cell>
          <cell r="S26">
            <v>5</v>
          </cell>
          <cell r="T26">
            <v>0</v>
          </cell>
          <cell r="U26">
            <v>34</v>
          </cell>
          <cell r="V26">
            <v>54</v>
          </cell>
        </row>
        <row r="27">
          <cell r="B27" t="str">
            <v>E022-01-1026/2020</v>
          </cell>
          <cell r="C27" t="str">
            <v>Dennis wamutitu WAMBUGU</v>
          </cell>
          <cell r="D27">
            <v>7.5</v>
          </cell>
          <cell r="E27">
            <v>16</v>
          </cell>
          <cell r="F27">
            <v>0</v>
          </cell>
          <cell r="G27">
            <v>5.0750000000000011</v>
          </cell>
          <cell r="H27">
            <v>4.5</v>
          </cell>
          <cell r="I27">
            <v>3.5</v>
          </cell>
          <cell r="J27">
            <v>4</v>
          </cell>
          <cell r="K27">
            <v>11</v>
          </cell>
          <cell r="L27">
            <v>13</v>
          </cell>
          <cell r="M27">
            <v>0</v>
          </cell>
          <cell r="N27">
            <v>12</v>
          </cell>
          <cell r="O27">
            <v>21.1</v>
          </cell>
          <cell r="P27">
            <v>7</v>
          </cell>
          <cell r="Q27">
            <v>2</v>
          </cell>
          <cell r="R27">
            <v>0</v>
          </cell>
          <cell r="S27">
            <v>0</v>
          </cell>
          <cell r="T27">
            <v>3</v>
          </cell>
          <cell r="U27">
            <v>12</v>
          </cell>
          <cell r="V27">
            <v>33</v>
          </cell>
        </row>
        <row r="28">
          <cell r="B28" t="str">
            <v>E022-01-1027/2020</v>
          </cell>
          <cell r="C28" t="str">
            <v>Alfred Githinji GICHIA</v>
          </cell>
          <cell r="D28">
            <v>9</v>
          </cell>
          <cell r="E28">
            <v>17</v>
          </cell>
          <cell r="F28">
            <v>0</v>
          </cell>
          <cell r="G28">
            <v>5.65</v>
          </cell>
          <cell r="H28">
            <v>4.5</v>
          </cell>
          <cell r="I28">
            <v>4.5</v>
          </cell>
          <cell r="J28">
            <v>4.5</v>
          </cell>
          <cell r="K28">
            <v>11</v>
          </cell>
          <cell r="L28">
            <v>12</v>
          </cell>
          <cell r="M28">
            <v>0</v>
          </cell>
          <cell r="N28">
            <v>11.5</v>
          </cell>
          <cell r="O28">
            <v>21.7</v>
          </cell>
          <cell r="P28">
            <v>13</v>
          </cell>
          <cell r="Q28">
            <v>10</v>
          </cell>
          <cell r="R28">
            <v>0</v>
          </cell>
          <cell r="S28">
            <v>17</v>
          </cell>
          <cell r="T28">
            <v>0</v>
          </cell>
          <cell r="U28">
            <v>40</v>
          </cell>
          <cell r="V28">
            <v>62</v>
          </cell>
        </row>
        <row r="29">
          <cell r="B29" t="str">
            <v>E022-01-1028/2020</v>
          </cell>
          <cell r="C29" t="str">
            <v>Marvin Dennis Muchugi WAIREGI</v>
          </cell>
          <cell r="D29">
            <v>4.5</v>
          </cell>
          <cell r="E29">
            <v>17</v>
          </cell>
          <cell r="F29">
            <v>0</v>
          </cell>
          <cell r="G29">
            <v>4.5250000000000004</v>
          </cell>
          <cell r="H29">
            <v>4.5</v>
          </cell>
          <cell r="I29">
            <v>4.5</v>
          </cell>
          <cell r="J29">
            <v>4.5</v>
          </cell>
          <cell r="K29">
            <v>12</v>
          </cell>
          <cell r="L29">
            <v>12</v>
          </cell>
          <cell r="M29">
            <v>0</v>
          </cell>
          <cell r="N29">
            <v>12</v>
          </cell>
          <cell r="O29">
            <v>21</v>
          </cell>
          <cell r="P29">
            <v>15</v>
          </cell>
          <cell r="Q29">
            <v>0</v>
          </cell>
          <cell r="R29">
            <v>6</v>
          </cell>
          <cell r="S29">
            <v>3</v>
          </cell>
          <cell r="T29">
            <v>0</v>
          </cell>
          <cell r="U29">
            <v>24</v>
          </cell>
          <cell r="V29">
            <v>45</v>
          </cell>
        </row>
        <row r="30">
          <cell r="B30" t="str">
            <v>E022-01-1029/2020</v>
          </cell>
          <cell r="C30" t="str">
            <v>George Muhia NGOTHO</v>
          </cell>
          <cell r="D30">
            <v>7.5</v>
          </cell>
          <cell r="E30">
            <v>17</v>
          </cell>
          <cell r="F30">
            <v>0</v>
          </cell>
          <cell r="G30">
            <v>5.2750000000000004</v>
          </cell>
          <cell r="H30">
            <v>4.5</v>
          </cell>
          <cell r="I30">
            <v>4</v>
          </cell>
          <cell r="J30">
            <v>4.25</v>
          </cell>
          <cell r="K30">
            <v>12</v>
          </cell>
          <cell r="L30">
            <v>11</v>
          </cell>
          <cell r="M30">
            <v>0</v>
          </cell>
          <cell r="N30">
            <v>11.5</v>
          </cell>
          <cell r="O30">
            <v>21</v>
          </cell>
          <cell r="P30">
            <v>6</v>
          </cell>
          <cell r="Q30">
            <v>0</v>
          </cell>
          <cell r="R30">
            <v>8</v>
          </cell>
          <cell r="S30">
            <v>8</v>
          </cell>
          <cell r="T30">
            <v>0</v>
          </cell>
          <cell r="U30">
            <v>22</v>
          </cell>
          <cell r="V30">
            <v>43</v>
          </cell>
        </row>
        <row r="31">
          <cell r="B31" t="str">
            <v>E022-01-1030/2020</v>
          </cell>
          <cell r="C31" t="str">
            <v>Denis Karanja NJUGUNA</v>
          </cell>
          <cell r="D31">
            <v>9</v>
          </cell>
          <cell r="E31">
            <v>15</v>
          </cell>
          <cell r="F31">
            <v>0</v>
          </cell>
          <cell r="G31">
            <v>5.25</v>
          </cell>
          <cell r="H31">
            <v>1</v>
          </cell>
          <cell r="I31">
            <v>4</v>
          </cell>
          <cell r="J31">
            <v>2.5</v>
          </cell>
          <cell r="K31">
            <v>10</v>
          </cell>
          <cell r="L31">
            <v>11</v>
          </cell>
          <cell r="M31">
            <v>0</v>
          </cell>
          <cell r="N31">
            <v>10.5</v>
          </cell>
          <cell r="O31">
            <v>18.3</v>
          </cell>
          <cell r="P31">
            <v>21</v>
          </cell>
          <cell r="Q31">
            <v>0</v>
          </cell>
          <cell r="R31">
            <v>11</v>
          </cell>
          <cell r="S31">
            <v>11</v>
          </cell>
          <cell r="T31">
            <v>0</v>
          </cell>
          <cell r="U31">
            <v>43</v>
          </cell>
          <cell r="V31">
            <v>61</v>
          </cell>
        </row>
        <row r="32">
          <cell r="B32" t="str">
            <v>E022-01-1031/2020</v>
          </cell>
          <cell r="C32" t="str">
            <v>Alex Kamau WANGARI</v>
          </cell>
          <cell r="D32">
            <v>21</v>
          </cell>
          <cell r="E32">
            <v>17</v>
          </cell>
          <cell r="F32">
            <v>0</v>
          </cell>
          <cell r="G32">
            <v>8.65</v>
          </cell>
          <cell r="H32">
            <v>4.5</v>
          </cell>
          <cell r="I32">
            <v>3</v>
          </cell>
          <cell r="J32">
            <v>3.75</v>
          </cell>
          <cell r="K32">
            <v>11</v>
          </cell>
          <cell r="L32">
            <v>11</v>
          </cell>
          <cell r="M32">
            <v>0</v>
          </cell>
          <cell r="N32">
            <v>11</v>
          </cell>
          <cell r="O32">
            <v>23.4</v>
          </cell>
          <cell r="P32">
            <v>12</v>
          </cell>
          <cell r="Q32">
            <v>0</v>
          </cell>
          <cell r="R32">
            <v>7</v>
          </cell>
          <cell r="S32">
            <v>0</v>
          </cell>
          <cell r="T32">
            <v>8</v>
          </cell>
          <cell r="U32">
            <v>27</v>
          </cell>
          <cell r="V32">
            <v>50</v>
          </cell>
        </row>
        <row r="33">
          <cell r="B33" t="str">
            <v>E022-01-1032/2020</v>
          </cell>
          <cell r="C33" t="str">
            <v>Douglas Ndukuyo MWANIKI</v>
          </cell>
          <cell r="D33">
            <v>10.5</v>
          </cell>
          <cell r="E33">
            <v>17</v>
          </cell>
          <cell r="F33">
            <v>0</v>
          </cell>
          <cell r="G33">
            <v>6.0250000000000004</v>
          </cell>
          <cell r="H33">
            <v>3</v>
          </cell>
          <cell r="I33">
            <v>3</v>
          </cell>
          <cell r="J33">
            <v>3</v>
          </cell>
          <cell r="K33">
            <v>11</v>
          </cell>
          <cell r="L33">
            <v>12</v>
          </cell>
          <cell r="M33">
            <v>0</v>
          </cell>
          <cell r="N33">
            <v>11.5</v>
          </cell>
          <cell r="O33">
            <v>20.5</v>
          </cell>
          <cell r="P33">
            <v>19</v>
          </cell>
          <cell r="Q33">
            <v>0</v>
          </cell>
          <cell r="R33">
            <v>20</v>
          </cell>
          <cell r="S33">
            <v>12</v>
          </cell>
          <cell r="T33">
            <v>0</v>
          </cell>
          <cell r="U33">
            <v>51</v>
          </cell>
          <cell r="V33">
            <v>72</v>
          </cell>
        </row>
        <row r="34">
          <cell r="B34" t="str">
            <v>E022-01-1033/2020</v>
          </cell>
          <cell r="C34" t="str">
            <v>Simon Mwaura GICHIRI</v>
          </cell>
          <cell r="D34">
            <v>18</v>
          </cell>
          <cell r="E34">
            <v>12</v>
          </cell>
          <cell r="F34">
            <v>0</v>
          </cell>
          <cell r="G34">
            <v>6.8999999999999995</v>
          </cell>
          <cell r="H34">
            <v>4.5</v>
          </cell>
          <cell r="I34">
            <v>4</v>
          </cell>
          <cell r="J34">
            <v>4.25</v>
          </cell>
          <cell r="K34">
            <v>10</v>
          </cell>
          <cell r="L34">
            <v>11</v>
          </cell>
          <cell r="M34">
            <v>0</v>
          </cell>
          <cell r="N34">
            <v>10.5</v>
          </cell>
          <cell r="O34">
            <v>21.7</v>
          </cell>
          <cell r="P34">
            <v>20</v>
          </cell>
          <cell r="Q34">
            <v>0</v>
          </cell>
          <cell r="R34">
            <v>14</v>
          </cell>
          <cell r="S34">
            <v>7</v>
          </cell>
          <cell r="T34">
            <v>0</v>
          </cell>
          <cell r="U34">
            <v>41</v>
          </cell>
          <cell r="V34">
            <v>63</v>
          </cell>
        </row>
        <row r="35">
          <cell r="B35" t="str">
            <v>E022-01-1035/2020</v>
          </cell>
          <cell r="C35" t="str">
            <v>Agnes Mulekye MUTEMI</v>
          </cell>
          <cell r="D35">
            <v>16.5</v>
          </cell>
          <cell r="E35">
            <v>17</v>
          </cell>
          <cell r="F35">
            <v>0</v>
          </cell>
          <cell r="G35">
            <v>7.5249999999999995</v>
          </cell>
          <cell r="H35">
            <v>4.5</v>
          </cell>
          <cell r="I35">
            <v>4</v>
          </cell>
          <cell r="J35">
            <v>4.25</v>
          </cell>
          <cell r="K35">
            <v>12</v>
          </cell>
          <cell r="L35">
            <v>10</v>
          </cell>
          <cell r="M35">
            <v>0</v>
          </cell>
          <cell r="N35">
            <v>11</v>
          </cell>
          <cell r="O35">
            <v>22.8</v>
          </cell>
          <cell r="P35">
            <v>18</v>
          </cell>
          <cell r="Q35">
            <v>7</v>
          </cell>
          <cell r="R35">
            <v>0</v>
          </cell>
          <cell r="S35">
            <v>0</v>
          </cell>
          <cell r="T35">
            <v>10</v>
          </cell>
          <cell r="U35">
            <v>35</v>
          </cell>
          <cell r="V35">
            <v>58</v>
          </cell>
        </row>
        <row r="36">
          <cell r="B36" t="str">
            <v>E022-01-1038/2020</v>
          </cell>
          <cell r="C36" t="str">
            <v>Ian Kamau NJUGUNA</v>
          </cell>
          <cell r="D36">
            <v>6</v>
          </cell>
          <cell r="E36">
            <v>19</v>
          </cell>
          <cell r="F36">
            <v>0</v>
          </cell>
          <cell r="G36">
            <v>5.3000000000000007</v>
          </cell>
          <cell r="H36">
            <v>4.5</v>
          </cell>
          <cell r="I36">
            <v>3.5</v>
          </cell>
          <cell r="J36">
            <v>4</v>
          </cell>
          <cell r="K36">
            <v>10</v>
          </cell>
          <cell r="L36">
            <v>11</v>
          </cell>
          <cell r="M36">
            <v>0</v>
          </cell>
          <cell r="N36">
            <v>10.5</v>
          </cell>
          <cell r="O36">
            <v>19.8</v>
          </cell>
          <cell r="P36">
            <v>13</v>
          </cell>
          <cell r="Q36">
            <v>0</v>
          </cell>
          <cell r="R36">
            <v>8</v>
          </cell>
          <cell r="S36">
            <v>1</v>
          </cell>
          <cell r="T36">
            <v>0</v>
          </cell>
          <cell r="U36">
            <v>22</v>
          </cell>
          <cell r="V36">
            <v>42</v>
          </cell>
        </row>
        <row r="37">
          <cell r="B37" t="str">
            <v>E022-01-1040/2020</v>
          </cell>
          <cell r="C37" t="str">
            <v>Salome Mukuhi KIIRIA</v>
          </cell>
          <cell r="D37">
            <v>9</v>
          </cell>
          <cell r="E37">
            <v>17</v>
          </cell>
          <cell r="F37">
            <v>0</v>
          </cell>
          <cell r="G37">
            <v>5.65</v>
          </cell>
          <cell r="H37">
            <v>4.5</v>
          </cell>
          <cell r="I37">
            <v>4</v>
          </cell>
          <cell r="J37">
            <v>4.25</v>
          </cell>
          <cell r="K37">
            <v>12</v>
          </cell>
          <cell r="L37">
            <v>11</v>
          </cell>
          <cell r="M37">
            <v>0</v>
          </cell>
          <cell r="N37">
            <v>11.5</v>
          </cell>
          <cell r="O37">
            <v>21.4</v>
          </cell>
          <cell r="P37">
            <v>8</v>
          </cell>
          <cell r="Q37">
            <v>7</v>
          </cell>
          <cell r="R37">
            <v>0</v>
          </cell>
          <cell r="S37">
            <v>4</v>
          </cell>
          <cell r="T37">
            <v>0</v>
          </cell>
          <cell r="U37">
            <v>19</v>
          </cell>
          <cell r="V37">
            <v>40</v>
          </cell>
        </row>
        <row r="38">
          <cell r="B38" t="str">
            <v>E022-01-1041/2020</v>
          </cell>
          <cell r="C38" t="str">
            <v>Moses Mwangi KANGETHE</v>
          </cell>
          <cell r="D38">
            <v>18</v>
          </cell>
          <cell r="E38">
            <v>17</v>
          </cell>
          <cell r="F38">
            <v>0</v>
          </cell>
          <cell r="G38">
            <v>7.9</v>
          </cell>
          <cell r="H38">
            <v>4.5</v>
          </cell>
          <cell r="I38">
            <v>4</v>
          </cell>
          <cell r="J38">
            <v>4.25</v>
          </cell>
          <cell r="K38">
            <v>12</v>
          </cell>
          <cell r="L38">
            <v>11</v>
          </cell>
          <cell r="M38">
            <v>0</v>
          </cell>
          <cell r="N38">
            <v>11.5</v>
          </cell>
          <cell r="O38">
            <v>23.7</v>
          </cell>
          <cell r="P38">
            <v>4</v>
          </cell>
          <cell r="Q38">
            <v>7</v>
          </cell>
          <cell r="R38">
            <v>0</v>
          </cell>
          <cell r="S38">
            <v>0</v>
          </cell>
          <cell r="T38">
            <v>2</v>
          </cell>
          <cell r="U38">
            <v>13</v>
          </cell>
          <cell r="V38">
            <v>37</v>
          </cell>
        </row>
        <row r="39">
          <cell r="B39" t="str">
            <v>E022-01-1042/2020</v>
          </cell>
          <cell r="C39" t="str">
            <v>Stephen Munzyu MAINGI</v>
          </cell>
          <cell r="D39">
            <v>10.5</v>
          </cell>
          <cell r="E39">
            <v>20</v>
          </cell>
          <cell r="F39">
            <v>0</v>
          </cell>
          <cell r="G39">
            <v>6.6250000000000009</v>
          </cell>
          <cell r="H39">
            <v>4</v>
          </cell>
          <cell r="I39">
            <v>3</v>
          </cell>
          <cell r="J39">
            <v>3.5</v>
          </cell>
          <cell r="K39">
            <v>10</v>
          </cell>
          <cell r="L39">
            <v>13</v>
          </cell>
          <cell r="M39">
            <v>0</v>
          </cell>
          <cell r="N39">
            <v>11.5</v>
          </cell>
          <cell r="O39">
            <v>21.6</v>
          </cell>
          <cell r="P39">
            <v>12</v>
          </cell>
          <cell r="Q39">
            <v>5</v>
          </cell>
          <cell r="R39">
            <v>0</v>
          </cell>
          <cell r="S39">
            <v>6</v>
          </cell>
          <cell r="T39">
            <v>0</v>
          </cell>
          <cell r="U39">
            <v>23</v>
          </cell>
          <cell r="V39">
            <v>45</v>
          </cell>
        </row>
        <row r="40">
          <cell r="B40" t="str">
            <v>E022-01-1043/2020</v>
          </cell>
          <cell r="C40" t="str">
            <v>Amos Sila MULWA</v>
          </cell>
          <cell r="D40">
            <v>9</v>
          </cell>
          <cell r="E40">
            <v>18</v>
          </cell>
          <cell r="F40">
            <v>0</v>
          </cell>
          <cell r="G40">
            <v>5.85</v>
          </cell>
          <cell r="H40">
            <v>4.5</v>
          </cell>
          <cell r="I40">
            <v>4.5</v>
          </cell>
          <cell r="J40">
            <v>4.5</v>
          </cell>
          <cell r="K40">
            <v>11</v>
          </cell>
          <cell r="L40">
            <v>9</v>
          </cell>
          <cell r="M40">
            <v>0</v>
          </cell>
          <cell r="N40">
            <v>10</v>
          </cell>
          <cell r="O40">
            <v>20.399999999999999</v>
          </cell>
          <cell r="P40">
            <v>14</v>
          </cell>
          <cell r="Q40">
            <v>0</v>
          </cell>
          <cell r="R40">
            <v>8</v>
          </cell>
          <cell r="S40">
            <v>17</v>
          </cell>
          <cell r="T40">
            <v>0</v>
          </cell>
          <cell r="U40">
            <v>39</v>
          </cell>
          <cell r="V40">
            <v>59</v>
          </cell>
        </row>
        <row r="41">
          <cell r="B41" t="str">
            <v>E022-01-1044/2020</v>
          </cell>
          <cell r="C41" t="str">
            <v>Muthawa KIVAA</v>
          </cell>
          <cell r="D41">
            <v>7.5</v>
          </cell>
          <cell r="E41">
            <v>18</v>
          </cell>
          <cell r="F41">
            <v>0</v>
          </cell>
          <cell r="G41">
            <v>5.4749999999999996</v>
          </cell>
          <cell r="H41">
            <v>4.5</v>
          </cell>
          <cell r="I41">
            <v>3.5</v>
          </cell>
          <cell r="J41">
            <v>4</v>
          </cell>
          <cell r="K41">
            <v>11</v>
          </cell>
          <cell r="L41">
            <v>9</v>
          </cell>
          <cell r="M41">
            <v>0</v>
          </cell>
          <cell r="N41">
            <v>10</v>
          </cell>
          <cell r="O41">
            <v>19.5</v>
          </cell>
          <cell r="P41">
            <v>10</v>
          </cell>
          <cell r="Q41">
            <v>0</v>
          </cell>
          <cell r="R41">
            <v>10</v>
          </cell>
          <cell r="S41">
            <v>7</v>
          </cell>
          <cell r="T41">
            <v>0</v>
          </cell>
          <cell r="U41">
            <v>27</v>
          </cell>
          <cell r="V41">
            <v>47</v>
          </cell>
        </row>
        <row r="42">
          <cell r="B42" t="str">
            <v>E022-01-1045/2020</v>
          </cell>
          <cell r="C42" t="str">
            <v>Joshua Maina KAMAU</v>
          </cell>
          <cell r="D42">
            <v>9</v>
          </cell>
          <cell r="E42">
            <v>19</v>
          </cell>
          <cell r="F42">
            <v>0</v>
          </cell>
          <cell r="G42">
            <v>6.05</v>
          </cell>
          <cell r="H42">
            <v>4.5</v>
          </cell>
          <cell r="I42">
            <v>4</v>
          </cell>
          <cell r="J42">
            <v>4.25</v>
          </cell>
          <cell r="K42">
            <v>10</v>
          </cell>
          <cell r="L42">
            <v>13</v>
          </cell>
          <cell r="M42">
            <v>0</v>
          </cell>
          <cell r="N42">
            <v>11.5</v>
          </cell>
          <cell r="O42">
            <v>21.8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 t="str">
            <v/>
          </cell>
          <cell r="V42">
            <v>22</v>
          </cell>
        </row>
        <row r="43">
          <cell r="B43" t="str">
            <v>E022-01-1046/2020</v>
          </cell>
          <cell r="C43" t="str">
            <v>Sally Kinya KIMATHI</v>
          </cell>
          <cell r="D43">
            <v>15</v>
          </cell>
          <cell r="E43">
            <v>17</v>
          </cell>
          <cell r="F43">
            <v>0</v>
          </cell>
          <cell r="G43">
            <v>7.15</v>
          </cell>
          <cell r="H43">
            <v>4.5</v>
          </cell>
          <cell r="I43">
            <v>4.5</v>
          </cell>
          <cell r="J43">
            <v>4.5</v>
          </cell>
          <cell r="K43">
            <v>12</v>
          </cell>
          <cell r="L43">
            <v>11</v>
          </cell>
          <cell r="M43">
            <v>0</v>
          </cell>
          <cell r="N43">
            <v>11.5</v>
          </cell>
          <cell r="O43">
            <v>23.2</v>
          </cell>
          <cell r="P43">
            <v>14</v>
          </cell>
          <cell r="Q43">
            <v>9</v>
          </cell>
          <cell r="R43">
            <v>0</v>
          </cell>
          <cell r="S43">
            <v>14</v>
          </cell>
          <cell r="T43">
            <v>0</v>
          </cell>
          <cell r="U43">
            <v>37</v>
          </cell>
          <cell r="V43">
            <v>60</v>
          </cell>
        </row>
        <row r="44">
          <cell r="B44" t="str">
            <v>E022-01-1047/2020</v>
          </cell>
          <cell r="C44" t="str">
            <v>Angela Waithera MAINA</v>
          </cell>
          <cell r="D44">
            <v>13.5</v>
          </cell>
          <cell r="E44">
            <v>21</v>
          </cell>
          <cell r="F44">
            <v>0</v>
          </cell>
          <cell r="G44">
            <v>7.5750000000000011</v>
          </cell>
          <cell r="H44">
            <v>4.5</v>
          </cell>
          <cell r="I44">
            <v>4</v>
          </cell>
          <cell r="J44">
            <v>4.25</v>
          </cell>
          <cell r="K44">
            <v>11</v>
          </cell>
          <cell r="L44">
            <v>11</v>
          </cell>
          <cell r="M44">
            <v>0</v>
          </cell>
          <cell r="N44">
            <v>11</v>
          </cell>
          <cell r="O44">
            <v>22.8</v>
          </cell>
          <cell r="P44">
            <v>15</v>
          </cell>
          <cell r="Q44">
            <v>0</v>
          </cell>
          <cell r="R44">
            <v>13</v>
          </cell>
          <cell r="S44">
            <v>0</v>
          </cell>
          <cell r="T44">
            <v>6</v>
          </cell>
          <cell r="U44">
            <v>34</v>
          </cell>
          <cell r="V44">
            <v>57</v>
          </cell>
        </row>
        <row r="45">
          <cell r="B45" t="str">
            <v>E022-01-1050/2020</v>
          </cell>
          <cell r="C45" t="str">
            <v>Lewis Murithi MWENDA</v>
          </cell>
          <cell r="D45">
            <v>16.5</v>
          </cell>
          <cell r="E45">
            <v>18</v>
          </cell>
          <cell r="F45">
            <v>0</v>
          </cell>
          <cell r="G45">
            <v>7.7249999999999996</v>
          </cell>
          <cell r="H45">
            <v>4.5</v>
          </cell>
          <cell r="I45">
            <v>3</v>
          </cell>
          <cell r="J45">
            <v>3.75</v>
          </cell>
          <cell r="K45">
            <v>11</v>
          </cell>
          <cell r="L45">
            <v>12</v>
          </cell>
          <cell r="M45">
            <v>0</v>
          </cell>
          <cell r="N45">
            <v>11.5</v>
          </cell>
          <cell r="O45">
            <v>23</v>
          </cell>
          <cell r="P45">
            <v>16</v>
          </cell>
          <cell r="Q45">
            <v>0</v>
          </cell>
          <cell r="R45">
            <v>9</v>
          </cell>
          <cell r="S45">
            <v>4</v>
          </cell>
          <cell r="T45">
            <v>0</v>
          </cell>
          <cell r="U45">
            <v>29</v>
          </cell>
          <cell r="V45">
            <v>52</v>
          </cell>
        </row>
        <row r="46">
          <cell r="B46" t="str">
            <v>E022-01-1052/2020</v>
          </cell>
          <cell r="C46" t="str">
            <v>Victor MWIRIGI</v>
          </cell>
          <cell r="D46">
            <v>12</v>
          </cell>
          <cell r="E46">
            <v>18</v>
          </cell>
          <cell r="F46">
            <v>0</v>
          </cell>
          <cell r="G46">
            <v>6.6</v>
          </cell>
          <cell r="H46">
            <v>4.5</v>
          </cell>
          <cell r="I46">
            <v>3.5</v>
          </cell>
          <cell r="J46">
            <v>4</v>
          </cell>
          <cell r="K46">
            <v>11</v>
          </cell>
          <cell r="L46">
            <v>10</v>
          </cell>
          <cell r="M46">
            <v>0</v>
          </cell>
          <cell r="N46">
            <v>10.5</v>
          </cell>
          <cell r="O46">
            <v>21.1</v>
          </cell>
          <cell r="P46">
            <v>18</v>
          </cell>
          <cell r="Q46">
            <v>0</v>
          </cell>
          <cell r="R46">
            <v>9</v>
          </cell>
          <cell r="S46">
            <v>5</v>
          </cell>
          <cell r="T46">
            <v>0</v>
          </cell>
          <cell r="U46">
            <v>32</v>
          </cell>
          <cell r="V46">
            <v>53</v>
          </cell>
        </row>
        <row r="47">
          <cell r="B47" t="str">
            <v>E022-01-1054/2020</v>
          </cell>
          <cell r="C47" t="str">
            <v>Julius Righa MGHANGA</v>
          </cell>
          <cell r="D47">
            <v>12</v>
          </cell>
          <cell r="E47">
            <v>21</v>
          </cell>
          <cell r="F47">
            <v>0</v>
          </cell>
          <cell r="G47">
            <v>7.1999999999999993</v>
          </cell>
          <cell r="H47">
            <v>4.5</v>
          </cell>
          <cell r="I47">
            <v>3.5</v>
          </cell>
          <cell r="J47">
            <v>4</v>
          </cell>
          <cell r="K47">
            <v>11</v>
          </cell>
          <cell r="L47">
            <v>11</v>
          </cell>
          <cell r="M47">
            <v>0</v>
          </cell>
          <cell r="N47">
            <v>11</v>
          </cell>
          <cell r="O47">
            <v>22.2</v>
          </cell>
          <cell r="P47">
            <v>16</v>
          </cell>
          <cell r="Q47">
            <v>0</v>
          </cell>
          <cell r="R47">
            <v>12</v>
          </cell>
          <cell r="S47">
            <v>0</v>
          </cell>
          <cell r="T47">
            <v>7</v>
          </cell>
          <cell r="U47">
            <v>35</v>
          </cell>
          <cell r="V47">
            <v>57</v>
          </cell>
        </row>
        <row r="48">
          <cell r="B48" t="str">
            <v>E022-01-1055/2020</v>
          </cell>
          <cell r="C48" t="str">
            <v>Joe Albert NGIGI</v>
          </cell>
          <cell r="D48">
            <v>15</v>
          </cell>
          <cell r="E48">
            <v>19</v>
          </cell>
          <cell r="F48">
            <v>0</v>
          </cell>
          <cell r="G48">
            <v>7.55</v>
          </cell>
          <cell r="H48">
            <v>3.5</v>
          </cell>
          <cell r="I48">
            <v>4</v>
          </cell>
          <cell r="J48">
            <v>3.75</v>
          </cell>
          <cell r="K48">
            <v>11</v>
          </cell>
          <cell r="L48">
            <v>10</v>
          </cell>
          <cell r="M48">
            <v>0</v>
          </cell>
          <cell r="N48">
            <v>10.5</v>
          </cell>
          <cell r="O48">
            <v>21.8</v>
          </cell>
          <cell r="P48">
            <v>19</v>
          </cell>
          <cell r="Q48">
            <v>7</v>
          </cell>
          <cell r="R48">
            <v>0</v>
          </cell>
          <cell r="S48">
            <v>0</v>
          </cell>
          <cell r="T48">
            <v>12</v>
          </cell>
          <cell r="U48">
            <v>38</v>
          </cell>
          <cell r="V48">
            <v>60</v>
          </cell>
        </row>
        <row r="49">
          <cell r="B49" t="str">
            <v>E022-01-1056/2020</v>
          </cell>
          <cell r="C49" t="str">
            <v>Michael Adrian NGURU</v>
          </cell>
          <cell r="D49">
            <v>9</v>
          </cell>
          <cell r="E49">
            <v>20</v>
          </cell>
          <cell r="F49">
            <v>0</v>
          </cell>
          <cell r="G49">
            <v>6.25</v>
          </cell>
          <cell r="H49">
            <v>3.5</v>
          </cell>
          <cell r="I49">
            <v>4</v>
          </cell>
          <cell r="J49">
            <v>3.75</v>
          </cell>
          <cell r="K49">
            <v>10</v>
          </cell>
          <cell r="L49">
            <v>12</v>
          </cell>
          <cell r="M49">
            <v>0</v>
          </cell>
          <cell r="N49">
            <v>11</v>
          </cell>
          <cell r="O49">
            <v>21</v>
          </cell>
          <cell r="P49">
            <v>18</v>
          </cell>
          <cell r="Q49">
            <v>0</v>
          </cell>
          <cell r="R49">
            <v>4</v>
          </cell>
          <cell r="S49">
            <v>0</v>
          </cell>
          <cell r="T49">
            <v>7</v>
          </cell>
          <cell r="U49">
            <v>29</v>
          </cell>
          <cell r="V49">
            <v>50</v>
          </cell>
        </row>
        <row r="50">
          <cell r="B50" t="str">
            <v>E022-01-1057/2020</v>
          </cell>
          <cell r="C50" t="str">
            <v>Gad Kimathi MURITHI</v>
          </cell>
          <cell r="D50">
            <v>4.5</v>
          </cell>
          <cell r="E50">
            <v>18</v>
          </cell>
          <cell r="F50">
            <v>0</v>
          </cell>
          <cell r="G50">
            <v>4.7249999999999996</v>
          </cell>
          <cell r="H50">
            <v>4.5</v>
          </cell>
          <cell r="I50">
            <v>3.5</v>
          </cell>
          <cell r="J50">
            <v>4</v>
          </cell>
          <cell r="K50">
            <v>11</v>
          </cell>
          <cell r="L50">
            <v>9</v>
          </cell>
          <cell r="M50">
            <v>0</v>
          </cell>
          <cell r="N50">
            <v>10</v>
          </cell>
          <cell r="O50">
            <v>18.7</v>
          </cell>
          <cell r="P50">
            <v>7</v>
          </cell>
          <cell r="Q50">
            <v>0</v>
          </cell>
          <cell r="R50">
            <v>9</v>
          </cell>
          <cell r="S50">
            <v>6</v>
          </cell>
          <cell r="T50">
            <v>0</v>
          </cell>
          <cell r="U50">
            <v>22</v>
          </cell>
          <cell r="V50">
            <v>41</v>
          </cell>
        </row>
        <row r="51">
          <cell r="B51" t="str">
            <v>E022-01-1058/2020</v>
          </cell>
          <cell r="C51" t="str">
            <v>Brighton Kariuki MURANGIRI</v>
          </cell>
          <cell r="D51">
            <v>10</v>
          </cell>
          <cell r="E51">
            <v>19</v>
          </cell>
          <cell r="F51">
            <v>0</v>
          </cell>
          <cell r="G51">
            <v>6.3</v>
          </cell>
          <cell r="H51">
            <v>3.5</v>
          </cell>
          <cell r="I51">
            <v>4</v>
          </cell>
          <cell r="J51">
            <v>3.75</v>
          </cell>
          <cell r="K51">
            <v>11</v>
          </cell>
          <cell r="L51">
            <v>11</v>
          </cell>
          <cell r="M51">
            <v>0</v>
          </cell>
          <cell r="N51">
            <v>11</v>
          </cell>
          <cell r="O51">
            <v>21.1</v>
          </cell>
          <cell r="P51">
            <v>15</v>
          </cell>
          <cell r="Q51">
            <v>2</v>
          </cell>
          <cell r="R51">
            <v>0</v>
          </cell>
          <cell r="S51">
            <v>0</v>
          </cell>
          <cell r="T51">
            <v>2</v>
          </cell>
          <cell r="U51">
            <v>19</v>
          </cell>
          <cell r="V51">
            <v>40</v>
          </cell>
        </row>
        <row r="52">
          <cell r="B52" t="str">
            <v>E022-01-1060/2020</v>
          </cell>
          <cell r="C52" t="str">
            <v>Joshua NYANDWAKI</v>
          </cell>
          <cell r="D52">
            <v>18</v>
          </cell>
          <cell r="E52">
            <v>20</v>
          </cell>
          <cell r="F52">
            <v>0</v>
          </cell>
          <cell r="G52">
            <v>8.5</v>
          </cell>
          <cell r="H52">
            <v>4</v>
          </cell>
          <cell r="I52">
            <v>4</v>
          </cell>
          <cell r="J52">
            <v>4</v>
          </cell>
          <cell r="K52">
            <v>12</v>
          </cell>
          <cell r="L52">
            <v>12</v>
          </cell>
          <cell r="M52">
            <v>0</v>
          </cell>
          <cell r="N52">
            <v>12</v>
          </cell>
          <cell r="O52">
            <v>24.5</v>
          </cell>
          <cell r="P52">
            <v>8</v>
          </cell>
          <cell r="Q52">
            <v>0</v>
          </cell>
          <cell r="R52">
            <v>3</v>
          </cell>
          <cell r="S52">
            <v>4</v>
          </cell>
          <cell r="T52">
            <v>0</v>
          </cell>
          <cell r="U52">
            <v>15</v>
          </cell>
          <cell r="V52">
            <v>40</v>
          </cell>
        </row>
        <row r="53">
          <cell r="B53" t="str">
            <v>E022-01-1061/2020</v>
          </cell>
          <cell r="C53" t="str">
            <v>Wyntone Makomere OMUKA</v>
          </cell>
          <cell r="D53">
            <v>10.5</v>
          </cell>
          <cell r="E53">
            <v>17</v>
          </cell>
          <cell r="F53">
            <v>0</v>
          </cell>
          <cell r="G53">
            <v>6.0250000000000004</v>
          </cell>
          <cell r="H53">
            <v>4.5</v>
          </cell>
          <cell r="I53">
            <v>3.5</v>
          </cell>
          <cell r="J53">
            <v>4</v>
          </cell>
          <cell r="K53">
            <v>12</v>
          </cell>
          <cell r="L53">
            <v>13</v>
          </cell>
          <cell r="M53">
            <v>0</v>
          </cell>
          <cell r="N53">
            <v>12.5</v>
          </cell>
          <cell r="O53">
            <v>22.5</v>
          </cell>
          <cell r="P53">
            <v>18</v>
          </cell>
          <cell r="Q53">
            <v>4</v>
          </cell>
          <cell r="R53">
            <v>0</v>
          </cell>
          <cell r="S53">
            <v>5</v>
          </cell>
          <cell r="T53">
            <v>0</v>
          </cell>
          <cell r="U53">
            <v>27</v>
          </cell>
          <cell r="V53">
            <v>50</v>
          </cell>
        </row>
        <row r="54">
          <cell r="B54" t="str">
            <v>E022-01-1062/2020</v>
          </cell>
          <cell r="C54" t="str">
            <v>Lawrence Kipyegon LANGAT</v>
          </cell>
          <cell r="D54">
            <v>10.5</v>
          </cell>
          <cell r="E54">
            <v>18</v>
          </cell>
          <cell r="F54">
            <v>0</v>
          </cell>
          <cell r="G54">
            <v>6.2250000000000005</v>
          </cell>
          <cell r="H54">
            <v>4.5</v>
          </cell>
          <cell r="I54">
            <v>4</v>
          </cell>
          <cell r="J54">
            <v>4.25</v>
          </cell>
          <cell r="K54">
            <v>11</v>
          </cell>
          <cell r="L54">
            <v>13</v>
          </cell>
          <cell r="M54">
            <v>0</v>
          </cell>
          <cell r="N54">
            <v>12</v>
          </cell>
          <cell r="O54">
            <v>22.5</v>
          </cell>
          <cell r="P54">
            <v>23</v>
          </cell>
          <cell r="Q54">
            <v>0</v>
          </cell>
          <cell r="R54">
            <v>9</v>
          </cell>
          <cell r="S54">
            <v>0</v>
          </cell>
          <cell r="T54">
            <v>16</v>
          </cell>
          <cell r="U54">
            <v>48</v>
          </cell>
          <cell r="V54">
            <v>71</v>
          </cell>
        </row>
        <row r="55">
          <cell r="B55" t="str">
            <v>E022-01-1063/2020</v>
          </cell>
          <cell r="C55" t="str">
            <v>Tracy Atieno OCHIENG</v>
          </cell>
          <cell r="D55">
            <v>7.5</v>
          </cell>
          <cell r="E55">
            <v>21</v>
          </cell>
          <cell r="F55">
            <v>0</v>
          </cell>
          <cell r="G55">
            <v>6.0749999999999993</v>
          </cell>
          <cell r="H55">
            <v>3.5</v>
          </cell>
          <cell r="I55">
            <v>4</v>
          </cell>
          <cell r="J55">
            <v>3.75</v>
          </cell>
          <cell r="K55">
            <v>11</v>
          </cell>
          <cell r="L55">
            <v>10</v>
          </cell>
          <cell r="M55">
            <v>0</v>
          </cell>
          <cell r="N55">
            <v>10.5</v>
          </cell>
          <cell r="O55">
            <v>20.3</v>
          </cell>
          <cell r="P55">
            <v>20</v>
          </cell>
          <cell r="Q55">
            <v>0</v>
          </cell>
          <cell r="R55">
            <v>6</v>
          </cell>
          <cell r="S55">
            <v>1</v>
          </cell>
          <cell r="T55">
            <v>0</v>
          </cell>
          <cell r="U55">
            <v>27</v>
          </cell>
          <cell r="V55">
            <v>47</v>
          </cell>
        </row>
        <row r="56">
          <cell r="B56" t="str">
            <v>E022-01-1064/2020</v>
          </cell>
          <cell r="C56" t="str">
            <v>Michael OMOLO</v>
          </cell>
          <cell r="D56">
            <v>6</v>
          </cell>
          <cell r="E56">
            <v>16</v>
          </cell>
          <cell r="F56">
            <v>0</v>
          </cell>
          <cell r="G56">
            <v>4.6999999999999993</v>
          </cell>
          <cell r="H56">
            <v>4.5</v>
          </cell>
          <cell r="I56">
            <v>4</v>
          </cell>
          <cell r="J56">
            <v>4.25</v>
          </cell>
          <cell r="K56">
            <v>11</v>
          </cell>
          <cell r="L56">
            <v>10</v>
          </cell>
          <cell r="M56">
            <v>0</v>
          </cell>
          <cell r="N56">
            <v>10.5</v>
          </cell>
          <cell r="O56">
            <v>19.5</v>
          </cell>
          <cell r="P56">
            <v>14</v>
          </cell>
          <cell r="Q56">
            <v>7</v>
          </cell>
          <cell r="R56">
            <v>0</v>
          </cell>
          <cell r="S56">
            <v>0</v>
          </cell>
          <cell r="T56">
            <v>2</v>
          </cell>
          <cell r="U56">
            <v>23</v>
          </cell>
          <cell r="V56">
            <v>43</v>
          </cell>
        </row>
        <row r="57">
          <cell r="B57" t="str">
            <v>E022-01-1065/2020</v>
          </cell>
          <cell r="C57" t="str">
            <v>Brian Kiprono KOTON</v>
          </cell>
          <cell r="D57">
            <v>7.5</v>
          </cell>
          <cell r="E57">
            <v>17</v>
          </cell>
          <cell r="F57">
            <v>0</v>
          </cell>
          <cell r="G57">
            <v>5.2750000000000004</v>
          </cell>
          <cell r="H57">
            <v>4.5</v>
          </cell>
          <cell r="I57">
            <v>4.5</v>
          </cell>
          <cell r="J57">
            <v>4.5</v>
          </cell>
          <cell r="K57">
            <v>12</v>
          </cell>
          <cell r="L57">
            <v>9</v>
          </cell>
          <cell r="M57">
            <v>0</v>
          </cell>
          <cell r="N57">
            <v>10.5</v>
          </cell>
          <cell r="O57">
            <v>20.3</v>
          </cell>
          <cell r="P57">
            <v>13</v>
          </cell>
          <cell r="Q57">
            <v>9</v>
          </cell>
          <cell r="R57">
            <v>0</v>
          </cell>
          <cell r="S57">
            <v>2</v>
          </cell>
          <cell r="T57">
            <v>0</v>
          </cell>
          <cell r="U57">
            <v>24</v>
          </cell>
          <cell r="V57">
            <v>44</v>
          </cell>
        </row>
        <row r="58">
          <cell r="B58" t="str">
            <v>E022-01-1066/2020</v>
          </cell>
          <cell r="C58" t="str">
            <v>Christopher GITAU</v>
          </cell>
          <cell r="D58">
            <v>10.5</v>
          </cell>
          <cell r="E58">
            <v>17</v>
          </cell>
          <cell r="F58">
            <v>0</v>
          </cell>
          <cell r="G58">
            <v>6.0250000000000004</v>
          </cell>
          <cell r="H58">
            <v>4.5</v>
          </cell>
          <cell r="I58">
            <v>3.5</v>
          </cell>
          <cell r="J58">
            <v>4</v>
          </cell>
          <cell r="K58">
            <v>11</v>
          </cell>
          <cell r="L58">
            <v>11</v>
          </cell>
          <cell r="M58">
            <v>0</v>
          </cell>
          <cell r="N58">
            <v>11</v>
          </cell>
          <cell r="O58">
            <v>21</v>
          </cell>
          <cell r="P58">
            <v>10</v>
          </cell>
          <cell r="Q58">
            <v>0</v>
          </cell>
          <cell r="R58">
            <v>11</v>
          </cell>
          <cell r="S58">
            <v>0</v>
          </cell>
          <cell r="T58">
            <v>6</v>
          </cell>
          <cell r="U58">
            <v>27</v>
          </cell>
          <cell r="V58">
            <v>48</v>
          </cell>
        </row>
        <row r="59">
          <cell r="B59" t="str">
            <v>E022-01-1067/2020</v>
          </cell>
          <cell r="C59" t="str">
            <v>Florence Auma ODERO</v>
          </cell>
          <cell r="D59">
            <v>18</v>
          </cell>
          <cell r="E59">
            <v>19</v>
          </cell>
          <cell r="F59">
            <v>0</v>
          </cell>
          <cell r="G59">
            <v>8.3000000000000007</v>
          </cell>
          <cell r="H59">
            <v>4.5</v>
          </cell>
          <cell r="I59">
            <v>4</v>
          </cell>
          <cell r="J59">
            <v>4.25</v>
          </cell>
          <cell r="K59">
            <v>11</v>
          </cell>
          <cell r="L59">
            <v>12</v>
          </cell>
          <cell r="M59">
            <v>0</v>
          </cell>
          <cell r="N59">
            <v>11.5</v>
          </cell>
          <cell r="O59">
            <v>24.1</v>
          </cell>
          <cell r="P59">
            <v>18</v>
          </cell>
          <cell r="Q59">
            <v>0</v>
          </cell>
          <cell r="R59">
            <v>10</v>
          </cell>
          <cell r="S59">
            <v>0</v>
          </cell>
          <cell r="T59">
            <v>0</v>
          </cell>
          <cell r="U59">
            <v>28</v>
          </cell>
          <cell r="V59">
            <v>52</v>
          </cell>
        </row>
        <row r="60">
          <cell r="B60" t="str">
            <v>E022-01-1068/2020</v>
          </cell>
          <cell r="C60" t="str">
            <v>Nicholus Kamau NG'ANG'A</v>
          </cell>
          <cell r="D60">
            <v>18</v>
          </cell>
          <cell r="E60">
            <v>21</v>
          </cell>
          <cell r="F60">
            <v>0</v>
          </cell>
          <cell r="G60">
            <v>8.6999999999999993</v>
          </cell>
          <cell r="H60">
            <v>4.5</v>
          </cell>
          <cell r="I60">
            <v>4</v>
          </cell>
          <cell r="J60">
            <v>4.25</v>
          </cell>
          <cell r="K60">
            <v>11</v>
          </cell>
          <cell r="L60">
            <v>12</v>
          </cell>
          <cell r="M60">
            <v>0</v>
          </cell>
          <cell r="N60">
            <v>11.5</v>
          </cell>
          <cell r="O60">
            <v>24.5</v>
          </cell>
          <cell r="P60">
            <v>6</v>
          </cell>
          <cell r="Q60">
            <v>0</v>
          </cell>
          <cell r="R60">
            <v>9</v>
          </cell>
          <cell r="S60">
            <v>0</v>
          </cell>
          <cell r="T60">
            <v>0</v>
          </cell>
          <cell r="U60">
            <v>15</v>
          </cell>
          <cell r="V60">
            <v>40</v>
          </cell>
        </row>
        <row r="61">
          <cell r="B61" t="str">
            <v>E022-01-1069/2020</v>
          </cell>
          <cell r="C61" t="str">
            <v>Raymond KILONZO</v>
          </cell>
          <cell r="D61">
            <v>19.5</v>
          </cell>
          <cell r="E61">
            <v>17</v>
          </cell>
          <cell r="F61">
            <v>0</v>
          </cell>
          <cell r="G61">
            <v>8.2750000000000004</v>
          </cell>
          <cell r="H61">
            <v>4</v>
          </cell>
          <cell r="I61">
            <v>3.5</v>
          </cell>
          <cell r="J61">
            <v>3.75</v>
          </cell>
          <cell r="K61">
            <v>12</v>
          </cell>
          <cell r="L61">
            <v>9</v>
          </cell>
          <cell r="M61">
            <v>0</v>
          </cell>
          <cell r="N61">
            <v>10.5</v>
          </cell>
          <cell r="O61">
            <v>22.5</v>
          </cell>
          <cell r="P61">
            <v>13</v>
          </cell>
          <cell r="Q61">
            <v>0</v>
          </cell>
          <cell r="R61">
            <v>10</v>
          </cell>
          <cell r="S61">
            <v>5</v>
          </cell>
          <cell r="T61">
            <v>0</v>
          </cell>
          <cell r="U61">
            <v>28</v>
          </cell>
          <cell r="V61">
            <v>51</v>
          </cell>
        </row>
        <row r="62">
          <cell r="B62" t="str">
            <v>E022-01-1070/2020</v>
          </cell>
          <cell r="C62" t="str">
            <v>Benclinton Makembu MURIITHI</v>
          </cell>
          <cell r="D62">
            <v>16.5</v>
          </cell>
          <cell r="E62">
            <v>17</v>
          </cell>
          <cell r="F62">
            <v>0</v>
          </cell>
          <cell r="G62">
            <v>7.5249999999999995</v>
          </cell>
          <cell r="H62">
            <v>4.5</v>
          </cell>
          <cell r="I62">
            <v>3.5</v>
          </cell>
          <cell r="J62">
            <v>4</v>
          </cell>
          <cell r="K62">
            <v>12</v>
          </cell>
          <cell r="L62">
            <v>11</v>
          </cell>
          <cell r="M62">
            <v>0</v>
          </cell>
          <cell r="N62">
            <v>11.5</v>
          </cell>
          <cell r="O62">
            <v>23</v>
          </cell>
          <cell r="P62">
            <v>10</v>
          </cell>
          <cell r="Q62">
            <v>0</v>
          </cell>
          <cell r="R62">
            <v>5</v>
          </cell>
          <cell r="S62">
            <v>0</v>
          </cell>
          <cell r="T62">
            <v>6</v>
          </cell>
          <cell r="U62">
            <v>21</v>
          </cell>
          <cell r="V62">
            <v>44</v>
          </cell>
        </row>
        <row r="63">
          <cell r="B63" t="str">
            <v>E022-01-1071/2020</v>
          </cell>
          <cell r="C63" t="str">
            <v>David Karanja MWANGI</v>
          </cell>
          <cell r="D63">
            <v>10.5</v>
          </cell>
          <cell r="E63">
            <v>17</v>
          </cell>
          <cell r="F63">
            <v>0</v>
          </cell>
          <cell r="G63">
            <v>6.0250000000000004</v>
          </cell>
          <cell r="H63">
            <v>3.5</v>
          </cell>
          <cell r="I63">
            <v>4</v>
          </cell>
          <cell r="J63">
            <v>3.75</v>
          </cell>
          <cell r="K63">
            <v>11</v>
          </cell>
          <cell r="L63">
            <v>13</v>
          </cell>
          <cell r="M63">
            <v>0</v>
          </cell>
          <cell r="N63">
            <v>12</v>
          </cell>
          <cell r="O63">
            <v>21.8</v>
          </cell>
          <cell r="P63">
            <v>12</v>
          </cell>
          <cell r="Q63">
            <v>0</v>
          </cell>
          <cell r="R63">
            <v>8</v>
          </cell>
          <cell r="S63">
            <v>0</v>
          </cell>
          <cell r="T63">
            <v>6</v>
          </cell>
          <cell r="U63">
            <v>26</v>
          </cell>
          <cell r="V63">
            <v>48</v>
          </cell>
        </row>
        <row r="64">
          <cell r="B64" t="str">
            <v>E022-01-1072/2020</v>
          </cell>
          <cell r="C64" t="str">
            <v>Austin Kaburia KIBAARA</v>
          </cell>
          <cell r="D64">
            <v>16.5</v>
          </cell>
          <cell r="E64">
            <v>17</v>
          </cell>
          <cell r="F64">
            <v>0</v>
          </cell>
          <cell r="G64">
            <v>7.5249999999999995</v>
          </cell>
          <cell r="H64">
            <v>4.5</v>
          </cell>
          <cell r="I64">
            <v>3</v>
          </cell>
          <cell r="J64">
            <v>3.75</v>
          </cell>
          <cell r="K64">
            <v>11</v>
          </cell>
          <cell r="L64">
            <v>13</v>
          </cell>
          <cell r="M64">
            <v>0</v>
          </cell>
          <cell r="N64">
            <v>12</v>
          </cell>
          <cell r="O64">
            <v>23.3</v>
          </cell>
          <cell r="P64">
            <v>20</v>
          </cell>
          <cell r="Q64">
            <v>0</v>
          </cell>
          <cell r="R64">
            <v>10</v>
          </cell>
          <cell r="S64">
            <v>14</v>
          </cell>
          <cell r="T64">
            <v>0</v>
          </cell>
          <cell r="U64">
            <v>44</v>
          </cell>
          <cell r="V64">
            <v>67</v>
          </cell>
        </row>
        <row r="65">
          <cell r="B65" t="str">
            <v>E022-01-1074/2020</v>
          </cell>
          <cell r="C65" t="str">
            <v>Ian Kiptoo ROTICH</v>
          </cell>
          <cell r="D65">
            <v>3</v>
          </cell>
          <cell r="E65">
            <v>16</v>
          </cell>
          <cell r="F65">
            <v>0</v>
          </cell>
          <cell r="G65">
            <v>3.95</v>
          </cell>
          <cell r="H65">
            <v>4.5</v>
          </cell>
          <cell r="I65">
            <v>3.5</v>
          </cell>
          <cell r="J65">
            <v>4</v>
          </cell>
          <cell r="K65">
            <v>11</v>
          </cell>
          <cell r="L65">
            <v>11</v>
          </cell>
          <cell r="M65">
            <v>0</v>
          </cell>
          <cell r="N65">
            <v>11</v>
          </cell>
          <cell r="O65">
            <v>19</v>
          </cell>
          <cell r="P65">
            <v>11</v>
          </cell>
          <cell r="Q65">
            <v>0</v>
          </cell>
          <cell r="R65">
            <v>7</v>
          </cell>
          <cell r="S65">
            <v>2</v>
          </cell>
          <cell r="T65">
            <v>0</v>
          </cell>
          <cell r="U65">
            <v>20</v>
          </cell>
          <cell r="V65">
            <v>39</v>
          </cell>
        </row>
        <row r="66">
          <cell r="B66" t="str">
            <v>E022-01-1075/2020</v>
          </cell>
          <cell r="C66" t="str">
            <v>Kiprotich Don KIPTANUI</v>
          </cell>
          <cell r="D66">
            <v>8</v>
          </cell>
          <cell r="E66">
            <v>17</v>
          </cell>
          <cell r="F66">
            <v>0</v>
          </cell>
          <cell r="G66">
            <v>5.4</v>
          </cell>
          <cell r="H66">
            <v>3.5</v>
          </cell>
          <cell r="I66">
            <v>4.5</v>
          </cell>
          <cell r="J66">
            <v>4</v>
          </cell>
          <cell r="K66">
            <v>12</v>
          </cell>
          <cell r="L66">
            <v>12</v>
          </cell>
          <cell r="M66">
            <v>0</v>
          </cell>
          <cell r="N66">
            <v>12</v>
          </cell>
          <cell r="O66">
            <v>21.4</v>
          </cell>
          <cell r="P66">
            <v>6</v>
          </cell>
          <cell r="Q66">
            <v>5</v>
          </cell>
          <cell r="R66">
            <v>0</v>
          </cell>
          <cell r="S66">
            <v>18</v>
          </cell>
          <cell r="T66">
            <v>0</v>
          </cell>
          <cell r="U66">
            <v>29</v>
          </cell>
          <cell r="V66">
            <v>50</v>
          </cell>
        </row>
        <row r="67">
          <cell r="B67" t="str">
            <v>E022-01-1076/2020</v>
          </cell>
          <cell r="C67" t="str">
            <v>Victory Ayuma SITATI</v>
          </cell>
          <cell r="D67">
            <v>7.5</v>
          </cell>
          <cell r="E67">
            <v>19</v>
          </cell>
          <cell r="F67">
            <v>0</v>
          </cell>
          <cell r="G67">
            <v>5.6749999999999998</v>
          </cell>
          <cell r="H67">
            <v>3</v>
          </cell>
          <cell r="I67">
            <v>4</v>
          </cell>
          <cell r="J67">
            <v>3.5</v>
          </cell>
          <cell r="K67">
            <v>12</v>
          </cell>
          <cell r="L67">
            <v>9</v>
          </cell>
          <cell r="M67">
            <v>0</v>
          </cell>
          <cell r="N67">
            <v>10.5</v>
          </cell>
          <cell r="O67">
            <v>19.7</v>
          </cell>
          <cell r="P67">
            <v>16</v>
          </cell>
          <cell r="Q67">
            <v>0</v>
          </cell>
          <cell r="R67">
            <v>9</v>
          </cell>
          <cell r="S67">
            <v>7</v>
          </cell>
          <cell r="T67">
            <v>0</v>
          </cell>
          <cell r="U67">
            <v>32</v>
          </cell>
          <cell r="V67">
            <v>52</v>
          </cell>
        </row>
        <row r="68">
          <cell r="B68" t="str">
            <v>E022-01-1077/2020</v>
          </cell>
          <cell r="C68" t="str">
            <v>Emmanuel Kimeres KAPKONI</v>
          </cell>
          <cell r="D68">
            <v>4.5</v>
          </cell>
          <cell r="E68">
            <v>19</v>
          </cell>
          <cell r="F68">
            <v>0</v>
          </cell>
          <cell r="G68">
            <v>4.9249999999999998</v>
          </cell>
          <cell r="H68">
            <v>4.5</v>
          </cell>
          <cell r="I68">
            <v>3.5</v>
          </cell>
          <cell r="J68">
            <v>4</v>
          </cell>
          <cell r="K68">
            <v>11</v>
          </cell>
          <cell r="L68">
            <v>13</v>
          </cell>
          <cell r="M68">
            <v>0</v>
          </cell>
          <cell r="N68">
            <v>12</v>
          </cell>
          <cell r="O68">
            <v>20.9</v>
          </cell>
          <cell r="P68">
            <v>20</v>
          </cell>
          <cell r="Q68">
            <v>0</v>
          </cell>
          <cell r="R68">
            <v>6</v>
          </cell>
          <cell r="S68">
            <v>0</v>
          </cell>
          <cell r="T68">
            <v>6</v>
          </cell>
          <cell r="U68">
            <v>32</v>
          </cell>
          <cell r="V68">
            <v>53</v>
          </cell>
        </row>
        <row r="69">
          <cell r="B69" t="str">
            <v>E022-01-1078/2020</v>
          </cell>
          <cell r="C69" t="str">
            <v>Collins Kipkogei KIPLAGAT</v>
          </cell>
          <cell r="D69">
            <v>4.5</v>
          </cell>
          <cell r="E69">
            <v>16</v>
          </cell>
          <cell r="F69">
            <v>0</v>
          </cell>
          <cell r="G69">
            <v>4.3250000000000002</v>
          </cell>
          <cell r="H69">
            <v>4.5</v>
          </cell>
          <cell r="I69">
            <v>3</v>
          </cell>
          <cell r="J69">
            <v>3.75</v>
          </cell>
          <cell r="K69">
            <v>10</v>
          </cell>
          <cell r="L69">
            <v>13</v>
          </cell>
          <cell r="M69">
            <v>0</v>
          </cell>
          <cell r="N69">
            <v>11.5</v>
          </cell>
          <cell r="O69">
            <v>19.600000000000001</v>
          </cell>
          <cell r="P69">
            <v>14</v>
          </cell>
          <cell r="Q69">
            <v>0</v>
          </cell>
          <cell r="R69">
            <v>12</v>
          </cell>
          <cell r="S69">
            <v>5</v>
          </cell>
          <cell r="T69">
            <v>0</v>
          </cell>
          <cell r="U69">
            <v>31</v>
          </cell>
          <cell r="V69">
            <v>51</v>
          </cell>
        </row>
        <row r="70">
          <cell r="B70" t="str">
            <v>E022-01-1079/2020</v>
          </cell>
          <cell r="C70" t="str">
            <v>Seth Baraka WEKESA</v>
          </cell>
          <cell r="D70">
            <v>12</v>
          </cell>
          <cell r="E70">
            <v>19</v>
          </cell>
          <cell r="F70">
            <v>0</v>
          </cell>
          <cell r="G70">
            <v>6.7999999999999989</v>
          </cell>
          <cell r="H70">
            <v>4.5</v>
          </cell>
          <cell r="I70">
            <v>3</v>
          </cell>
          <cell r="J70">
            <v>3.75</v>
          </cell>
          <cell r="K70">
            <v>11</v>
          </cell>
          <cell r="L70">
            <v>13</v>
          </cell>
          <cell r="M70">
            <v>0</v>
          </cell>
          <cell r="N70">
            <v>12</v>
          </cell>
          <cell r="O70">
            <v>22.6</v>
          </cell>
          <cell r="P70">
            <v>16</v>
          </cell>
          <cell r="Q70">
            <v>0</v>
          </cell>
          <cell r="R70">
            <v>8</v>
          </cell>
          <cell r="S70">
            <v>5</v>
          </cell>
          <cell r="T70">
            <v>0</v>
          </cell>
          <cell r="U70">
            <v>29</v>
          </cell>
          <cell r="V70">
            <v>52</v>
          </cell>
        </row>
        <row r="71">
          <cell r="B71" t="str">
            <v>E022-01-1080/2020</v>
          </cell>
          <cell r="C71" t="str">
            <v>Collins Mumo MANTHI</v>
          </cell>
          <cell r="D71">
            <v>3</v>
          </cell>
          <cell r="E71">
            <v>19</v>
          </cell>
          <cell r="F71">
            <v>0</v>
          </cell>
          <cell r="G71">
            <v>4.55</v>
          </cell>
          <cell r="H71">
            <v>4.5</v>
          </cell>
          <cell r="I71">
            <v>4</v>
          </cell>
          <cell r="J71">
            <v>4.25</v>
          </cell>
          <cell r="K71">
            <v>11</v>
          </cell>
          <cell r="L71">
            <v>13</v>
          </cell>
          <cell r="M71">
            <v>0</v>
          </cell>
          <cell r="N71">
            <v>12</v>
          </cell>
          <cell r="O71">
            <v>20.8</v>
          </cell>
          <cell r="P71">
            <v>17</v>
          </cell>
          <cell r="Q71">
            <v>1</v>
          </cell>
          <cell r="R71">
            <v>0</v>
          </cell>
          <cell r="S71">
            <v>5</v>
          </cell>
          <cell r="T71">
            <v>0</v>
          </cell>
          <cell r="U71">
            <v>23</v>
          </cell>
          <cell r="V71">
            <v>44</v>
          </cell>
        </row>
        <row r="72">
          <cell r="B72" t="str">
            <v>E022-01-1081/2020</v>
          </cell>
          <cell r="C72" t="str">
            <v>Davies Musheni SHISIA</v>
          </cell>
          <cell r="D72">
            <v>15</v>
          </cell>
          <cell r="E72">
            <v>19</v>
          </cell>
          <cell r="F72">
            <v>0</v>
          </cell>
          <cell r="G72">
            <v>7.55</v>
          </cell>
          <cell r="H72">
            <v>4.5</v>
          </cell>
          <cell r="I72">
            <v>3.5</v>
          </cell>
          <cell r="J72">
            <v>4</v>
          </cell>
          <cell r="K72">
            <v>11</v>
          </cell>
          <cell r="L72">
            <v>12</v>
          </cell>
          <cell r="M72">
            <v>0</v>
          </cell>
          <cell r="N72">
            <v>11.5</v>
          </cell>
          <cell r="O72">
            <v>23.1</v>
          </cell>
          <cell r="P72">
            <v>2</v>
          </cell>
          <cell r="Q72">
            <v>0</v>
          </cell>
          <cell r="R72">
            <v>4</v>
          </cell>
          <cell r="S72">
            <v>0</v>
          </cell>
          <cell r="T72">
            <v>11</v>
          </cell>
          <cell r="U72">
            <v>17</v>
          </cell>
          <cell r="V72">
            <v>40</v>
          </cell>
        </row>
        <row r="73">
          <cell r="B73" t="str">
            <v>E022-01-1082/2020</v>
          </cell>
          <cell r="C73" t="str">
            <v>Ray Wafula WEKESA</v>
          </cell>
          <cell r="D73">
            <v>13</v>
          </cell>
          <cell r="E73">
            <v>19</v>
          </cell>
          <cell r="F73">
            <v>0</v>
          </cell>
          <cell r="G73">
            <v>7.0500000000000007</v>
          </cell>
          <cell r="H73">
            <v>4.5</v>
          </cell>
          <cell r="I73">
            <v>4.5</v>
          </cell>
          <cell r="J73">
            <v>4.5</v>
          </cell>
          <cell r="K73">
            <v>11</v>
          </cell>
          <cell r="L73">
            <v>11</v>
          </cell>
          <cell r="M73">
            <v>0</v>
          </cell>
          <cell r="N73">
            <v>11</v>
          </cell>
          <cell r="O73">
            <v>22.6</v>
          </cell>
          <cell r="P73">
            <v>6</v>
          </cell>
          <cell r="Q73">
            <v>7</v>
          </cell>
          <cell r="R73">
            <v>0</v>
          </cell>
          <cell r="S73">
            <v>5</v>
          </cell>
          <cell r="T73">
            <v>0</v>
          </cell>
          <cell r="U73">
            <v>18</v>
          </cell>
          <cell r="V73">
            <v>41</v>
          </cell>
        </row>
        <row r="74">
          <cell r="B74" t="str">
            <v>E022-01-1083/2020</v>
          </cell>
          <cell r="C74" t="str">
            <v>Randy Baraka Mumelo SIMIYU</v>
          </cell>
          <cell r="D74">
            <v>9</v>
          </cell>
          <cell r="E74">
            <v>19</v>
          </cell>
          <cell r="F74">
            <v>0</v>
          </cell>
          <cell r="G74">
            <v>6.05</v>
          </cell>
          <cell r="H74">
            <v>4.5</v>
          </cell>
          <cell r="I74">
            <v>4.5</v>
          </cell>
          <cell r="J74">
            <v>4.5</v>
          </cell>
          <cell r="K74">
            <v>11</v>
          </cell>
          <cell r="L74">
            <v>11</v>
          </cell>
          <cell r="M74">
            <v>0</v>
          </cell>
          <cell r="N74">
            <v>11</v>
          </cell>
          <cell r="O74">
            <v>21.6</v>
          </cell>
          <cell r="P74">
            <v>19</v>
          </cell>
          <cell r="Q74">
            <v>0</v>
          </cell>
          <cell r="R74">
            <v>6</v>
          </cell>
          <cell r="S74">
            <v>0</v>
          </cell>
          <cell r="T74">
            <v>9</v>
          </cell>
          <cell r="U74">
            <v>34</v>
          </cell>
          <cell r="V74">
            <v>56</v>
          </cell>
        </row>
        <row r="75">
          <cell r="B75" t="str">
            <v>E022-01-1084/2020</v>
          </cell>
          <cell r="C75" t="str">
            <v>Farries Ngai SEDA</v>
          </cell>
          <cell r="D75">
            <v>7.5</v>
          </cell>
          <cell r="E75">
            <v>18</v>
          </cell>
          <cell r="F75">
            <v>0</v>
          </cell>
          <cell r="G75">
            <v>5.4749999999999996</v>
          </cell>
          <cell r="H75">
            <v>4</v>
          </cell>
          <cell r="I75">
            <v>4</v>
          </cell>
          <cell r="J75">
            <v>4</v>
          </cell>
          <cell r="K75">
            <v>11</v>
          </cell>
          <cell r="L75">
            <v>12</v>
          </cell>
          <cell r="M75">
            <v>0</v>
          </cell>
          <cell r="N75">
            <v>11.5</v>
          </cell>
          <cell r="O75">
            <v>21</v>
          </cell>
          <cell r="P75">
            <v>15</v>
          </cell>
          <cell r="Q75">
            <v>0</v>
          </cell>
          <cell r="R75">
            <v>8</v>
          </cell>
          <cell r="S75">
            <v>7</v>
          </cell>
          <cell r="T75">
            <v>0</v>
          </cell>
          <cell r="U75">
            <v>30</v>
          </cell>
          <cell r="V75">
            <v>51</v>
          </cell>
        </row>
        <row r="76">
          <cell r="B76" t="str">
            <v>E022-01-1085/2020</v>
          </cell>
          <cell r="C76" t="str">
            <v>Kelvin Ochieng OMONDI</v>
          </cell>
          <cell r="D76">
            <v>12</v>
          </cell>
          <cell r="E76">
            <v>17</v>
          </cell>
          <cell r="F76">
            <v>0</v>
          </cell>
          <cell r="G76">
            <v>6.4</v>
          </cell>
          <cell r="H76">
            <v>2</v>
          </cell>
          <cell r="I76">
            <v>3.5</v>
          </cell>
          <cell r="J76">
            <v>2.75</v>
          </cell>
          <cell r="K76">
            <v>9</v>
          </cell>
          <cell r="L76">
            <v>12</v>
          </cell>
          <cell r="M76">
            <v>0</v>
          </cell>
          <cell r="N76">
            <v>10.5</v>
          </cell>
          <cell r="O76">
            <v>19.7</v>
          </cell>
          <cell r="P76">
            <v>10</v>
          </cell>
          <cell r="Q76">
            <v>9</v>
          </cell>
          <cell r="R76">
            <v>0</v>
          </cell>
          <cell r="S76">
            <v>7</v>
          </cell>
          <cell r="T76">
            <v>0</v>
          </cell>
          <cell r="U76">
            <v>26</v>
          </cell>
          <cell r="V76">
            <v>46</v>
          </cell>
        </row>
        <row r="77">
          <cell r="B77" t="str">
            <v>E022-01-1086/2020</v>
          </cell>
          <cell r="C77" t="str">
            <v>Rony Oronje ONYANGO</v>
          </cell>
          <cell r="D77">
            <v>3</v>
          </cell>
          <cell r="E77">
            <v>20</v>
          </cell>
          <cell r="F77">
            <v>0</v>
          </cell>
          <cell r="G77">
            <v>4.75</v>
          </cell>
          <cell r="H77">
            <v>4.5</v>
          </cell>
          <cell r="I77">
            <v>4</v>
          </cell>
          <cell r="J77">
            <v>4.25</v>
          </cell>
          <cell r="K77">
            <v>12</v>
          </cell>
          <cell r="L77">
            <v>13</v>
          </cell>
          <cell r="M77">
            <v>0</v>
          </cell>
          <cell r="N77">
            <v>12.5</v>
          </cell>
          <cell r="O77">
            <v>21.5</v>
          </cell>
          <cell r="P77">
            <v>6</v>
          </cell>
          <cell r="Q77">
            <v>5</v>
          </cell>
          <cell r="R77">
            <v>0</v>
          </cell>
          <cell r="S77">
            <v>3</v>
          </cell>
          <cell r="T77">
            <v>0</v>
          </cell>
          <cell r="U77">
            <v>14</v>
          </cell>
          <cell r="V77">
            <v>36</v>
          </cell>
        </row>
        <row r="78">
          <cell r="B78" t="str">
            <v>E022-01-1087/2020</v>
          </cell>
          <cell r="C78" t="str">
            <v>Geoffrey Elly NISSI</v>
          </cell>
          <cell r="D78">
            <v>10.5</v>
          </cell>
          <cell r="E78">
            <v>18</v>
          </cell>
          <cell r="F78">
            <v>0</v>
          </cell>
          <cell r="G78">
            <v>6.2250000000000005</v>
          </cell>
          <cell r="H78">
            <v>4.5</v>
          </cell>
          <cell r="I78">
            <v>3</v>
          </cell>
          <cell r="J78">
            <v>3.75</v>
          </cell>
          <cell r="K78">
            <v>11</v>
          </cell>
          <cell r="L78">
            <v>12</v>
          </cell>
          <cell r="M78">
            <v>0</v>
          </cell>
          <cell r="N78">
            <v>11.5</v>
          </cell>
          <cell r="O78">
            <v>21.5</v>
          </cell>
          <cell r="P78">
            <v>15</v>
          </cell>
          <cell r="Q78">
            <v>0</v>
          </cell>
          <cell r="R78">
            <v>11</v>
          </cell>
          <cell r="S78">
            <v>15</v>
          </cell>
          <cell r="T78">
            <v>0</v>
          </cell>
          <cell r="U78">
            <v>41</v>
          </cell>
          <cell r="V78">
            <v>63</v>
          </cell>
        </row>
        <row r="79">
          <cell r="B79" t="str">
            <v>E022-01-1089/2020</v>
          </cell>
          <cell r="C79" t="str">
            <v>David MISANGO</v>
          </cell>
          <cell r="D79">
            <v>6</v>
          </cell>
          <cell r="E79">
            <v>19</v>
          </cell>
          <cell r="F79">
            <v>0</v>
          </cell>
          <cell r="G79">
            <v>5.3000000000000007</v>
          </cell>
          <cell r="H79">
            <v>4.5</v>
          </cell>
          <cell r="I79">
            <v>3</v>
          </cell>
          <cell r="J79">
            <v>3.75</v>
          </cell>
          <cell r="K79">
            <v>11</v>
          </cell>
          <cell r="L79">
            <v>11</v>
          </cell>
          <cell r="M79">
            <v>0</v>
          </cell>
          <cell r="N79">
            <v>11</v>
          </cell>
          <cell r="O79">
            <v>20.100000000000001</v>
          </cell>
          <cell r="P79">
            <v>9</v>
          </cell>
          <cell r="Q79">
            <v>0</v>
          </cell>
          <cell r="R79">
            <v>4</v>
          </cell>
          <cell r="S79">
            <v>8</v>
          </cell>
          <cell r="T79">
            <v>0</v>
          </cell>
          <cell r="U79">
            <v>21</v>
          </cell>
          <cell r="V79">
            <v>41</v>
          </cell>
        </row>
        <row r="80">
          <cell r="B80" t="str">
            <v>E022-01-1090/2020</v>
          </cell>
          <cell r="C80" t="str">
            <v>Ignatius Kiptoo RUTO</v>
          </cell>
          <cell r="D80">
            <v>16.5</v>
          </cell>
          <cell r="E80">
            <v>17</v>
          </cell>
          <cell r="F80">
            <v>0</v>
          </cell>
          <cell r="G80">
            <v>7.5249999999999995</v>
          </cell>
          <cell r="H80">
            <v>4</v>
          </cell>
          <cell r="I80">
            <v>3.5</v>
          </cell>
          <cell r="J80">
            <v>3.75</v>
          </cell>
          <cell r="K80">
            <v>12</v>
          </cell>
          <cell r="L80">
            <v>12</v>
          </cell>
          <cell r="M80">
            <v>0</v>
          </cell>
          <cell r="N80">
            <v>12</v>
          </cell>
          <cell r="O80">
            <v>23.3</v>
          </cell>
          <cell r="P80">
            <v>17</v>
          </cell>
          <cell r="Q80">
            <v>8</v>
          </cell>
          <cell r="R80">
            <v>0</v>
          </cell>
          <cell r="S80">
            <v>0</v>
          </cell>
          <cell r="T80">
            <v>9</v>
          </cell>
          <cell r="U80">
            <v>34</v>
          </cell>
          <cell r="V80">
            <v>57</v>
          </cell>
        </row>
        <row r="81">
          <cell r="B81" t="str">
            <v>E022-01-1163/2020</v>
          </cell>
          <cell r="C81" t="str">
            <v>Caleb Luhombo</v>
          </cell>
          <cell r="D81">
            <v>13.5</v>
          </cell>
          <cell r="E81">
            <v>16</v>
          </cell>
          <cell r="F81">
            <v>0</v>
          </cell>
          <cell r="G81">
            <v>6.5749999999999993</v>
          </cell>
          <cell r="H81">
            <v>4.5</v>
          </cell>
          <cell r="I81">
            <v>4</v>
          </cell>
          <cell r="J81">
            <v>4.25</v>
          </cell>
          <cell r="K81">
            <v>11</v>
          </cell>
          <cell r="L81">
            <v>11</v>
          </cell>
          <cell r="M81">
            <v>0</v>
          </cell>
          <cell r="N81">
            <v>11</v>
          </cell>
          <cell r="O81">
            <v>21.8</v>
          </cell>
          <cell r="P81">
            <v>15</v>
          </cell>
          <cell r="Q81">
            <v>3</v>
          </cell>
          <cell r="R81">
            <v>0</v>
          </cell>
          <cell r="S81">
            <v>0</v>
          </cell>
          <cell r="T81">
            <v>5</v>
          </cell>
          <cell r="U81">
            <v>23</v>
          </cell>
          <cell r="V81">
            <v>45</v>
          </cell>
        </row>
        <row r="82">
          <cell r="B82" t="str">
            <v>E022-01-1167/2020</v>
          </cell>
          <cell r="C82" t="str">
            <v>Nicolas Kipchumba TANUI</v>
          </cell>
          <cell r="D82">
            <v>12</v>
          </cell>
          <cell r="E82">
            <v>20</v>
          </cell>
          <cell r="F82">
            <v>0</v>
          </cell>
          <cell r="G82">
            <v>7</v>
          </cell>
          <cell r="H82">
            <v>4.5</v>
          </cell>
          <cell r="I82">
            <v>4</v>
          </cell>
          <cell r="J82">
            <v>4.25</v>
          </cell>
          <cell r="K82">
            <v>10</v>
          </cell>
          <cell r="L82">
            <v>13</v>
          </cell>
          <cell r="M82">
            <v>0</v>
          </cell>
          <cell r="N82">
            <v>11.5</v>
          </cell>
          <cell r="O82">
            <v>22.8</v>
          </cell>
          <cell r="P82">
            <v>14</v>
          </cell>
          <cell r="Q82">
            <v>0</v>
          </cell>
          <cell r="R82">
            <v>9</v>
          </cell>
          <cell r="S82">
            <v>10</v>
          </cell>
          <cell r="T82">
            <v>0</v>
          </cell>
          <cell r="U82">
            <v>33</v>
          </cell>
          <cell r="V82">
            <v>56</v>
          </cell>
        </row>
        <row r="83">
          <cell r="B83" t="str">
            <v>E022-01-1594/2020</v>
          </cell>
          <cell r="C83" t="str">
            <v>Joash KIPROTICH</v>
          </cell>
          <cell r="D83">
            <v>10.5</v>
          </cell>
          <cell r="E83">
            <v>21</v>
          </cell>
          <cell r="F83">
            <v>0</v>
          </cell>
          <cell r="G83">
            <v>6.8250000000000002</v>
          </cell>
          <cell r="H83">
            <v>4.5</v>
          </cell>
          <cell r="I83">
            <v>3.5</v>
          </cell>
          <cell r="J83">
            <v>4</v>
          </cell>
          <cell r="K83">
            <v>11</v>
          </cell>
          <cell r="L83">
            <v>13</v>
          </cell>
          <cell r="M83">
            <v>0</v>
          </cell>
          <cell r="N83">
            <v>12</v>
          </cell>
          <cell r="O83">
            <v>22.8</v>
          </cell>
          <cell r="P83">
            <v>11</v>
          </cell>
          <cell r="Q83">
            <v>0</v>
          </cell>
          <cell r="R83">
            <v>6</v>
          </cell>
          <cell r="S83">
            <v>0</v>
          </cell>
          <cell r="T83">
            <v>11</v>
          </cell>
          <cell r="U83">
            <v>28</v>
          </cell>
          <cell r="V83">
            <v>51</v>
          </cell>
        </row>
        <row r="84">
          <cell r="B84" t="str">
            <v>E022-01-2101/2020</v>
          </cell>
          <cell r="C84" t="str">
            <v>Brian Mwangala AYEKHA</v>
          </cell>
          <cell r="D84">
            <v>15</v>
          </cell>
          <cell r="E84">
            <v>18</v>
          </cell>
          <cell r="F84">
            <v>0</v>
          </cell>
          <cell r="G84">
            <v>7.35</v>
          </cell>
          <cell r="H84">
            <v>4.5</v>
          </cell>
          <cell r="I84">
            <v>4</v>
          </cell>
          <cell r="J84">
            <v>4.25</v>
          </cell>
          <cell r="K84">
            <v>11</v>
          </cell>
          <cell r="L84">
            <v>12</v>
          </cell>
          <cell r="M84">
            <v>0</v>
          </cell>
          <cell r="N84">
            <v>11.5</v>
          </cell>
          <cell r="O84">
            <v>23.1</v>
          </cell>
          <cell r="P84">
            <v>13</v>
          </cell>
          <cell r="Q84">
            <v>0</v>
          </cell>
          <cell r="R84">
            <v>4</v>
          </cell>
          <cell r="S84">
            <v>3</v>
          </cell>
          <cell r="T84">
            <v>0</v>
          </cell>
          <cell r="U84">
            <v>20</v>
          </cell>
          <cell r="V84">
            <v>43</v>
          </cell>
        </row>
        <row r="85">
          <cell r="B85" t="str">
            <v>E022-01-2108/2020</v>
          </cell>
          <cell r="C85" t="str">
            <v>Benson Mwendwa KILEI</v>
          </cell>
          <cell r="D85">
            <v>6</v>
          </cell>
          <cell r="E85">
            <v>19</v>
          </cell>
          <cell r="F85">
            <v>0</v>
          </cell>
          <cell r="G85">
            <v>5.3000000000000007</v>
          </cell>
          <cell r="H85">
            <v>4.5</v>
          </cell>
          <cell r="I85">
            <v>3</v>
          </cell>
          <cell r="J85">
            <v>3.75</v>
          </cell>
          <cell r="K85">
            <v>11</v>
          </cell>
          <cell r="L85">
            <v>11</v>
          </cell>
          <cell r="M85">
            <v>0</v>
          </cell>
          <cell r="N85">
            <v>11</v>
          </cell>
          <cell r="O85">
            <v>20.100000000000001</v>
          </cell>
          <cell r="P85">
            <v>22</v>
          </cell>
          <cell r="Q85">
            <v>11</v>
          </cell>
          <cell r="R85">
            <v>0</v>
          </cell>
          <cell r="S85">
            <v>0</v>
          </cell>
          <cell r="T85">
            <v>3</v>
          </cell>
          <cell r="U85">
            <v>36</v>
          </cell>
          <cell r="V85">
            <v>56</v>
          </cell>
        </row>
        <row r="86">
          <cell r="B86" t="str">
            <v>E022-01-2113/2020</v>
          </cell>
          <cell r="C86" t="str">
            <v>Luqman Ali Ahmed Sheikh ALI</v>
          </cell>
          <cell r="D86">
            <v>12</v>
          </cell>
          <cell r="E86">
            <v>18</v>
          </cell>
          <cell r="F86">
            <v>0</v>
          </cell>
          <cell r="G86">
            <v>6.6</v>
          </cell>
          <cell r="H86">
            <v>4.5</v>
          </cell>
          <cell r="I86">
            <v>3.5</v>
          </cell>
          <cell r="J86">
            <v>4</v>
          </cell>
          <cell r="K86">
            <v>11</v>
          </cell>
          <cell r="L86">
            <v>12</v>
          </cell>
          <cell r="M86">
            <v>0</v>
          </cell>
          <cell r="N86">
            <v>11.5</v>
          </cell>
          <cell r="O86">
            <v>22.1</v>
          </cell>
          <cell r="P86">
            <v>10</v>
          </cell>
          <cell r="Q86">
            <v>8</v>
          </cell>
          <cell r="R86">
            <v>0</v>
          </cell>
          <cell r="S86">
            <v>0</v>
          </cell>
          <cell r="T86">
            <v>4</v>
          </cell>
          <cell r="U86">
            <v>22</v>
          </cell>
          <cell r="V86">
            <v>44</v>
          </cell>
        </row>
        <row r="87">
          <cell r="B87" t="str">
            <v>E022-01-2140/2020</v>
          </cell>
          <cell r="C87" t="str">
            <v>Dennis Mwangi KAMATHIRO</v>
          </cell>
          <cell r="D87">
            <v>6</v>
          </cell>
          <cell r="E87">
            <v>17</v>
          </cell>
          <cell r="F87">
            <v>0</v>
          </cell>
          <cell r="G87">
            <v>4.9000000000000004</v>
          </cell>
          <cell r="H87">
            <v>4</v>
          </cell>
          <cell r="I87">
            <v>4</v>
          </cell>
          <cell r="J87">
            <v>4</v>
          </cell>
          <cell r="K87">
            <v>11</v>
          </cell>
          <cell r="L87">
            <v>9</v>
          </cell>
          <cell r="M87">
            <v>0</v>
          </cell>
          <cell r="N87">
            <v>10</v>
          </cell>
          <cell r="O87">
            <v>18.899999999999999</v>
          </cell>
          <cell r="P87">
            <v>1</v>
          </cell>
          <cell r="Q87">
            <v>0</v>
          </cell>
          <cell r="R87">
            <v>3</v>
          </cell>
          <cell r="S87">
            <v>0</v>
          </cell>
          <cell r="T87">
            <v>6</v>
          </cell>
          <cell r="U87">
            <v>10</v>
          </cell>
          <cell r="V87">
            <v>29</v>
          </cell>
        </row>
        <row r="88">
          <cell r="B88" t="str">
            <v>E022-01-2151/2020</v>
          </cell>
          <cell r="C88" t="str">
            <v>Milton Kiai MWANGI</v>
          </cell>
          <cell r="D88">
            <v>3</v>
          </cell>
          <cell r="E88">
            <v>17</v>
          </cell>
          <cell r="F88">
            <v>0</v>
          </cell>
          <cell r="G88">
            <v>4.1500000000000004</v>
          </cell>
          <cell r="H88">
            <v>4.5</v>
          </cell>
          <cell r="I88">
            <v>4</v>
          </cell>
          <cell r="J88">
            <v>4.25</v>
          </cell>
          <cell r="K88">
            <v>11</v>
          </cell>
          <cell r="L88">
            <v>11</v>
          </cell>
          <cell r="M88">
            <v>0</v>
          </cell>
          <cell r="N88">
            <v>11</v>
          </cell>
          <cell r="O88">
            <v>19.399999999999999</v>
          </cell>
          <cell r="P88">
            <v>2</v>
          </cell>
          <cell r="Q88">
            <v>0</v>
          </cell>
          <cell r="R88">
            <v>4</v>
          </cell>
          <cell r="S88">
            <v>0</v>
          </cell>
          <cell r="T88">
            <v>0</v>
          </cell>
          <cell r="U88">
            <v>6</v>
          </cell>
          <cell r="V88">
            <v>25</v>
          </cell>
        </row>
        <row r="89">
          <cell r="B89" t="str">
            <v>E022-01-2192/2020</v>
          </cell>
          <cell r="C89" t="str">
            <v>Mark Waitiki THUO</v>
          </cell>
          <cell r="D89">
            <v>6</v>
          </cell>
          <cell r="E89">
            <v>17</v>
          </cell>
          <cell r="F89">
            <v>0</v>
          </cell>
          <cell r="G89">
            <v>4.9000000000000004</v>
          </cell>
          <cell r="H89">
            <v>4.5</v>
          </cell>
          <cell r="I89">
            <v>3.5</v>
          </cell>
          <cell r="J89">
            <v>4</v>
          </cell>
          <cell r="K89">
            <v>11</v>
          </cell>
          <cell r="L89">
            <v>11</v>
          </cell>
          <cell r="M89">
            <v>0</v>
          </cell>
          <cell r="N89">
            <v>11</v>
          </cell>
          <cell r="O89">
            <v>19.899999999999999</v>
          </cell>
          <cell r="P89">
            <v>1</v>
          </cell>
          <cell r="Q89">
            <v>0</v>
          </cell>
          <cell r="R89">
            <v>5</v>
          </cell>
          <cell r="S89">
            <v>0</v>
          </cell>
          <cell r="T89">
            <v>5</v>
          </cell>
          <cell r="U89">
            <v>11</v>
          </cell>
          <cell r="V89">
            <v>31</v>
          </cell>
        </row>
        <row r="90">
          <cell r="B90" t="str">
            <v>E022-01-2283/2020</v>
          </cell>
          <cell r="C90" t="str">
            <v>Kenneth Ng'ang'a WAMBUI</v>
          </cell>
          <cell r="D90">
            <v>10.5</v>
          </cell>
          <cell r="E90">
            <v>19</v>
          </cell>
          <cell r="F90">
            <v>0</v>
          </cell>
          <cell r="G90">
            <v>6.4250000000000007</v>
          </cell>
          <cell r="H90">
            <v>4.5</v>
          </cell>
          <cell r="I90">
            <v>3.5</v>
          </cell>
          <cell r="J90">
            <v>4</v>
          </cell>
          <cell r="K90">
            <v>10</v>
          </cell>
          <cell r="L90">
            <v>11</v>
          </cell>
          <cell r="M90">
            <v>0</v>
          </cell>
          <cell r="N90">
            <v>10.5</v>
          </cell>
          <cell r="O90">
            <v>20.9</v>
          </cell>
          <cell r="P90">
            <v>10</v>
          </cell>
          <cell r="Q90">
            <v>0</v>
          </cell>
          <cell r="R90">
            <v>8</v>
          </cell>
          <cell r="S90">
            <v>0</v>
          </cell>
          <cell r="T90">
            <v>3</v>
          </cell>
          <cell r="U90">
            <v>21</v>
          </cell>
          <cell r="V90">
            <v>42</v>
          </cell>
        </row>
        <row r="91">
          <cell r="B91" t="str">
            <v>E022-01-2325/2020</v>
          </cell>
          <cell r="C91" t="str">
            <v>Elsie Sang CHEROP</v>
          </cell>
          <cell r="D91">
            <v>12</v>
          </cell>
          <cell r="E91">
            <v>17</v>
          </cell>
          <cell r="F91">
            <v>0</v>
          </cell>
          <cell r="G91">
            <v>6.4</v>
          </cell>
          <cell r="H91">
            <v>3.5</v>
          </cell>
          <cell r="I91">
            <v>4</v>
          </cell>
          <cell r="J91">
            <v>3.75</v>
          </cell>
          <cell r="K91">
            <v>10</v>
          </cell>
          <cell r="L91">
            <v>13</v>
          </cell>
          <cell r="M91">
            <v>0</v>
          </cell>
          <cell r="N91">
            <v>11.5</v>
          </cell>
          <cell r="O91">
            <v>21.7</v>
          </cell>
          <cell r="P91">
            <v>16</v>
          </cell>
          <cell r="Q91">
            <v>0</v>
          </cell>
          <cell r="R91">
            <v>10</v>
          </cell>
          <cell r="S91">
            <v>0</v>
          </cell>
          <cell r="T91">
            <v>9</v>
          </cell>
          <cell r="U91">
            <v>35</v>
          </cell>
          <cell r="V91">
            <v>57</v>
          </cell>
        </row>
        <row r="92">
          <cell r="B92" t="str">
            <v>E022-01-2347/2020</v>
          </cell>
          <cell r="C92" t="str">
            <v>Mbarak Mahmud BREK</v>
          </cell>
          <cell r="D92">
            <v>9</v>
          </cell>
          <cell r="E92">
            <v>19</v>
          </cell>
          <cell r="F92">
            <v>0</v>
          </cell>
          <cell r="G92">
            <v>6.05</v>
          </cell>
          <cell r="H92">
            <v>4</v>
          </cell>
          <cell r="I92">
            <v>3.5</v>
          </cell>
          <cell r="J92">
            <v>3.75</v>
          </cell>
          <cell r="K92">
            <v>11</v>
          </cell>
          <cell r="L92">
            <v>11</v>
          </cell>
          <cell r="M92">
            <v>0</v>
          </cell>
          <cell r="N92">
            <v>11</v>
          </cell>
          <cell r="O92">
            <v>20.8</v>
          </cell>
          <cell r="P92">
            <v>8</v>
          </cell>
          <cell r="Q92">
            <v>8</v>
          </cell>
          <cell r="R92">
            <v>0</v>
          </cell>
          <cell r="S92">
            <v>0</v>
          </cell>
          <cell r="T92">
            <v>4</v>
          </cell>
          <cell r="U92">
            <v>20</v>
          </cell>
          <cell r="V92">
            <v>41</v>
          </cell>
        </row>
        <row r="93">
          <cell r="B93" t="str">
            <v>E022-01-2385/2019</v>
          </cell>
          <cell r="C93" t="str">
            <v>Bernard Kimani MUGWE</v>
          </cell>
          <cell r="D93">
            <v>6</v>
          </cell>
          <cell r="E93">
            <v>17</v>
          </cell>
          <cell r="F93">
            <v>0</v>
          </cell>
          <cell r="G93">
            <v>4.9000000000000004</v>
          </cell>
          <cell r="H93">
            <v>4.5</v>
          </cell>
          <cell r="I93">
            <v>4</v>
          </cell>
          <cell r="J93">
            <v>4.25</v>
          </cell>
          <cell r="K93">
            <v>11</v>
          </cell>
          <cell r="L93">
            <v>12</v>
          </cell>
          <cell r="M93">
            <v>0</v>
          </cell>
          <cell r="N93">
            <v>11.5</v>
          </cell>
          <cell r="O93">
            <v>20.7</v>
          </cell>
          <cell r="P93">
            <v>11</v>
          </cell>
          <cell r="Q93">
            <v>0</v>
          </cell>
          <cell r="R93">
            <v>12</v>
          </cell>
          <cell r="S93">
            <v>8</v>
          </cell>
          <cell r="T93">
            <v>0</v>
          </cell>
          <cell r="U93">
            <v>31</v>
          </cell>
          <cell r="V93">
            <v>52</v>
          </cell>
        </row>
        <row r="94">
          <cell r="B94" t="str">
            <v>E022-01-2454/2020</v>
          </cell>
          <cell r="C94" t="str">
            <v>Peter Ndiba MUIGAI</v>
          </cell>
          <cell r="D94">
            <v>4.5</v>
          </cell>
          <cell r="E94">
            <v>20</v>
          </cell>
          <cell r="F94">
            <v>0</v>
          </cell>
          <cell r="G94">
            <v>5.1250000000000009</v>
          </cell>
          <cell r="H94">
            <v>4.5</v>
          </cell>
          <cell r="I94">
            <v>3.5</v>
          </cell>
          <cell r="J94">
            <v>4</v>
          </cell>
          <cell r="K94">
            <v>10</v>
          </cell>
          <cell r="L94">
            <v>12</v>
          </cell>
          <cell r="M94">
            <v>0</v>
          </cell>
          <cell r="N94">
            <v>11</v>
          </cell>
          <cell r="O94">
            <v>20.100000000000001</v>
          </cell>
          <cell r="P94">
            <v>14</v>
          </cell>
          <cell r="Q94">
            <v>0</v>
          </cell>
          <cell r="R94">
            <v>5</v>
          </cell>
          <cell r="S94">
            <v>4</v>
          </cell>
          <cell r="T94">
            <v>0</v>
          </cell>
          <cell r="U94">
            <v>23</v>
          </cell>
          <cell r="V94">
            <v>43</v>
          </cell>
        </row>
        <row r="95">
          <cell r="B95" t="str">
            <v>E022-01-2608/2020</v>
          </cell>
          <cell r="C95" t="str">
            <v>Martin Irungu MWANGI</v>
          </cell>
          <cell r="D95">
            <v>15</v>
          </cell>
          <cell r="E95">
            <v>20</v>
          </cell>
          <cell r="F95">
            <v>0</v>
          </cell>
          <cell r="G95">
            <v>7.75</v>
          </cell>
          <cell r="H95">
            <v>4.5</v>
          </cell>
          <cell r="I95">
            <v>3</v>
          </cell>
          <cell r="J95">
            <v>3.75</v>
          </cell>
          <cell r="K95">
            <v>10</v>
          </cell>
          <cell r="L95">
            <v>11</v>
          </cell>
          <cell r="M95">
            <v>0</v>
          </cell>
          <cell r="N95">
            <v>10.5</v>
          </cell>
          <cell r="O95">
            <v>22</v>
          </cell>
          <cell r="P95">
            <v>22</v>
          </cell>
          <cell r="Q95">
            <v>11</v>
          </cell>
          <cell r="R95">
            <v>0</v>
          </cell>
          <cell r="S95">
            <v>0</v>
          </cell>
          <cell r="T95">
            <v>12</v>
          </cell>
          <cell r="U95">
            <v>45</v>
          </cell>
          <cell r="V95">
            <v>67</v>
          </cell>
        </row>
        <row r="96">
          <cell r="B96" t="str">
            <v>E022-01-1048/2020</v>
          </cell>
          <cell r="C96" t="str">
            <v>Tony Clinton MUTUMA</v>
          </cell>
          <cell r="D96">
            <v>6</v>
          </cell>
          <cell r="E96">
            <v>17</v>
          </cell>
          <cell r="F96">
            <v>0</v>
          </cell>
          <cell r="G96">
            <v>4.9000000000000004</v>
          </cell>
          <cell r="H96">
            <v>2</v>
          </cell>
          <cell r="I96">
            <v>3.5</v>
          </cell>
          <cell r="J96">
            <v>2.75</v>
          </cell>
          <cell r="K96">
            <v>12</v>
          </cell>
          <cell r="L96">
            <v>13</v>
          </cell>
          <cell r="M96">
            <v>0</v>
          </cell>
          <cell r="N96">
            <v>12.5</v>
          </cell>
          <cell r="O96">
            <v>20.2</v>
          </cell>
          <cell r="P96">
            <v>7</v>
          </cell>
          <cell r="Q96">
            <v>0</v>
          </cell>
          <cell r="R96">
            <v>10</v>
          </cell>
          <cell r="S96">
            <v>5</v>
          </cell>
          <cell r="T96">
            <v>0</v>
          </cell>
          <cell r="U96">
            <v>22</v>
          </cell>
          <cell r="V96">
            <v>42</v>
          </cell>
        </row>
        <row r="97">
          <cell r="B97" t="str">
            <v>E022-01-0754/2019</v>
          </cell>
          <cell r="C97" t="str">
            <v>John MATHAI</v>
          </cell>
          <cell r="D97">
            <v>12</v>
          </cell>
          <cell r="E97">
            <v>18</v>
          </cell>
          <cell r="F97">
            <v>0</v>
          </cell>
          <cell r="G97">
            <v>6.6</v>
          </cell>
          <cell r="H97">
            <v>3.5</v>
          </cell>
          <cell r="I97">
            <v>3.5</v>
          </cell>
          <cell r="J97">
            <v>3.5</v>
          </cell>
          <cell r="K97">
            <v>10</v>
          </cell>
          <cell r="L97">
            <v>10</v>
          </cell>
          <cell r="M97">
            <v>0</v>
          </cell>
          <cell r="N97">
            <v>10</v>
          </cell>
          <cell r="O97">
            <v>20.100000000000001</v>
          </cell>
          <cell r="P97">
            <v>18</v>
          </cell>
          <cell r="Q97">
            <v>0</v>
          </cell>
          <cell r="R97">
            <v>4</v>
          </cell>
          <cell r="S97">
            <v>0</v>
          </cell>
          <cell r="T97">
            <v>11</v>
          </cell>
          <cell r="U97">
            <v>33</v>
          </cell>
          <cell r="V97">
            <v>53</v>
          </cell>
        </row>
        <row r="98">
          <cell r="B98" t="str">
            <v>E022-01-0758/2019</v>
          </cell>
          <cell r="C98" t="str">
            <v>Bwonda Brian NDEMO</v>
          </cell>
          <cell r="D98">
            <v>6</v>
          </cell>
          <cell r="E98">
            <v>18</v>
          </cell>
          <cell r="F98">
            <v>0</v>
          </cell>
          <cell r="G98">
            <v>5.0999999999999996</v>
          </cell>
          <cell r="H98">
            <v>3</v>
          </cell>
          <cell r="I98">
            <v>4</v>
          </cell>
          <cell r="J98">
            <v>3.5</v>
          </cell>
          <cell r="K98">
            <v>10</v>
          </cell>
          <cell r="L98">
            <v>11</v>
          </cell>
          <cell r="M98">
            <v>0</v>
          </cell>
          <cell r="N98">
            <v>10.5</v>
          </cell>
          <cell r="O98">
            <v>19.100000000000001</v>
          </cell>
          <cell r="P98">
            <v>16</v>
          </cell>
          <cell r="Q98">
            <v>0</v>
          </cell>
          <cell r="R98">
            <v>2</v>
          </cell>
          <cell r="S98">
            <v>0</v>
          </cell>
          <cell r="T98">
            <v>13</v>
          </cell>
          <cell r="U98">
            <v>31</v>
          </cell>
          <cell r="V98">
            <v>50</v>
          </cell>
        </row>
        <row r="99">
          <cell r="B99" t="str">
            <v>E022-01-0775/2019</v>
          </cell>
          <cell r="C99" t="str">
            <v>James Wambua</v>
          </cell>
          <cell r="D99">
            <v>12</v>
          </cell>
          <cell r="E99">
            <v>17</v>
          </cell>
          <cell r="F99">
            <v>0</v>
          </cell>
          <cell r="G99">
            <v>6.4</v>
          </cell>
          <cell r="H99">
            <v>4.5</v>
          </cell>
          <cell r="I99">
            <v>3</v>
          </cell>
          <cell r="J99">
            <v>3.75</v>
          </cell>
          <cell r="K99">
            <v>12</v>
          </cell>
          <cell r="L99">
            <v>10</v>
          </cell>
          <cell r="M99">
            <v>0</v>
          </cell>
          <cell r="N99">
            <v>11</v>
          </cell>
          <cell r="O99">
            <v>21.2</v>
          </cell>
          <cell r="P99">
            <v>16</v>
          </cell>
          <cell r="Q99">
            <v>8</v>
          </cell>
          <cell r="R99">
            <v>0</v>
          </cell>
          <cell r="S99">
            <v>2</v>
          </cell>
          <cell r="T99">
            <v>0</v>
          </cell>
          <cell r="U99">
            <v>26</v>
          </cell>
          <cell r="V99">
            <v>47</v>
          </cell>
        </row>
        <row r="100">
          <cell r="B100" t="str">
            <v>E022-01-0776/2019</v>
          </cell>
          <cell r="C100" t="str">
            <v>George Gichuki THUKU</v>
          </cell>
          <cell r="D100">
            <v>10.5</v>
          </cell>
          <cell r="E100">
            <v>17</v>
          </cell>
          <cell r="F100">
            <v>0</v>
          </cell>
          <cell r="G100">
            <v>6.0250000000000004</v>
          </cell>
          <cell r="H100">
            <v>4.5</v>
          </cell>
          <cell r="I100">
            <v>4</v>
          </cell>
          <cell r="J100">
            <v>4.25</v>
          </cell>
          <cell r="K100">
            <v>12</v>
          </cell>
          <cell r="L100">
            <v>10</v>
          </cell>
          <cell r="M100">
            <v>0</v>
          </cell>
          <cell r="N100">
            <v>11</v>
          </cell>
          <cell r="O100">
            <v>21.3</v>
          </cell>
          <cell r="P100">
            <v>8</v>
          </cell>
          <cell r="Q100">
            <v>9</v>
          </cell>
          <cell r="R100">
            <v>0</v>
          </cell>
          <cell r="S100">
            <v>5</v>
          </cell>
          <cell r="T100">
            <v>0</v>
          </cell>
          <cell r="U100">
            <v>22</v>
          </cell>
          <cell r="V100">
            <v>43</v>
          </cell>
        </row>
        <row r="101">
          <cell r="B101" t="str">
            <v>E022-01-0783/2019</v>
          </cell>
          <cell r="C101" t="str">
            <v>Mwaniki Fredrick NJAGI</v>
          </cell>
          <cell r="D101">
            <v>4.5</v>
          </cell>
          <cell r="E101">
            <v>17</v>
          </cell>
          <cell r="F101">
            <v>0</v>
          </cell>
          <cell r="G101">
            <v>4.5250000000000004</v>
          </cell>
          <cell r="H101">
            <v>4.5</v>
          </cell>
          <cell r="I101">
            <v>4</v>
          </cell>
          <cell r="J101">
            <v>4.25</v>
          </cell>
          <cell r="K101">
            <v>12</v>
          </cell>
          <cell r="L101">
            <v>10</v>
          </cell>
          <cell r="M101">
            <v>0</v>
          </cell>
          <cell r="N101">
            <v>11</v>
          </cell>
          <cell r="O101">
            <v>19.8</v>
          </cell>
          <cell r="P101">
            <v>13</v>
          </cell>
          <cell r="Q101">
            <v>0</v>
          </cell>
          <cell r="R101">
            <v>3</v>
          </cell>
          <cell r="S101">
            <v>6</v>
          </cell>
          <cell r="T101">
            <v>0</v>
          </cell>
          <cell r="U101">
            <v>22</v>
          </cell>
          <cell r="V101">
            <v>42</v>
          </cell>
        </row>
        <row r="102">
          <cell r="B102" t="str">
            <v>E022-01-0791/2019</v>
          </cell>
          <cell r="C102" t="str">
            <v>Precious Mumbi</v>
          </cell>
          <cell r="D102">
            <v>3</v>
          </cell>
          <cell r="E102">
            <v>17</v>
          </cell>
          <cell r="F102">
            <v>0</v>
          </cell>
          <cell r="G102">
            <v>4.1500000000000004</v>
          </cell>
          <cell r="H102">
            <v>2</v>
          </cell>
          <cell r="I102">
            <v>2</v>
          </cell>
          <cell r="J102">
            <v>2</v>
          </cell>
          <cell r="K102">
            <v>11</v>
          </cell>
          <cell r="L102">
            <v>12</v>
          </cell>
          <cell r="M102">
            <v>0</v>
          </cell>
          <cell r="N102">
            <v>11.5</v>
          </cell>
          <cell r="O102">
            <v>17.7</v>
          </cell>
          <cell r="P102">
            <v>1</v>
          </cell>
          <cell r="Q102">
            <v>0</v>
          </cell>
          <cell r="R102">
            <v>5</v>
          </cell>
          <cell r="S102">
            <v>1</v>
          </cell>
          <cell r="T102">
            <v>0</v>
          </cell>
          <cell r="U102">
            <v>7</v>
          </cell>
          <cell r="V102">
            <v>25</v>
          </cell>
        </row>
        <row r="103">
          <cell r="B103" t="str">
            <v>E022-01-0798/2019</v>
          </cell>
          <cell r="C103" t="str">
            <v>Peter Kinyanjui KAMAU</v>
          </cell>
          <cell r="D103">
            <v>10.5</v>
          </cell>
          <cell r="E103">
            <v>16</v>
          </cell>
          <cell r="F103">
            <v>0</v>
          </cell>
          <cell r="G103">
            <v>5.8250000000000002</v>
          </cell>
          <cell r="H103">
            <v>4.5</v>
          </cell>
          <cell r="I103">
            <v>4</v>
          </cell>
          <cell r="J103">
            <v>4.25</v>
          </cell>
          <cell r="K103">
            <v>11</v>
          </cell>
          <cell r="L103">
            <v>10</v>
          </cell>
          <cell r="M103">
            <v>0</v>
          </cell>
          <cell r="N103">
            <v>10.5</v>
          </cell>
          <cell r="O103">
            <v>20.6</v>
          </cell>
          <cell r="P103">
            <v>16</v>
          </cell>
          <cell r="Q103">
            <v>6</v>
          </cell>
          <cell r="R103">
            <v>0</v>
          </cell>
          <cell r="S103">
            <v>0</v>
          </cell>
          <cell r="T103">
            <v>11</v>
          </cell>
          <cell r="U103">
            <v>33</v>
          </cell>
          <cell r="V103">
            <v>54</v>
          </cell>
        </row>
        <row r="104">
          <cell r="B104" t="str">
            <v>E022-01-0810/2019</v>
          </cell>
          <cell r="C104" t="str">
            <v>Wilson kisompe toroge</v>
          </cell>
          <cell r="D104">
            <v>7.5</v>
          </cell>
          <cell r="E104">
            <v>16</v>
          </cell>
          <cell r="F104">
            <v>0</v>
          </cell>
          <cell r="G104">
            <v>5.0750000000000011</v>
          </cell>
          <cell r="H104">
            <v>4.5</v>
          </cell>
          <cell r="I104">
            <v>4</v>
          </cell>
          <cell r="J104">
            <v>4.25</v>
          </cell>
          <cell r="K104">
            <v>11</v>
          </cell>
          <cell r="L104">
            <v>12</v>
          </cell>
          <cell r="M104">
            <v>0</v>
          </cell>
          <cell r="N104">
            <v>11.5</v>
          </cell>
          <cell r="O104">
            <v>20.8</v>
          </cell>
          <cell r="P104">
            <v>14</v>
          </cell>
          <cell r="Q104">
            <v>5</v>
          </cell>
          <cell r="R104">
            <v>0</v>
          </cell>
          <cell r="S104">
            <v>0</v>
          </cell>
          <cell r="T104">
            <v>9</v>
          </cell>
          <cell r="U104">
            <v>28</v>
          </cell>
          <cell r="V104">
            <v>49</v>
          </cell>
        </row>
        <row r="105">
          <cell r="B105" t="str">
            <v>E022-01-0815/2019</v>
          </cell>
          <cell r="C105" t="str">
            <v>Neville Andera</v>
          </cell>
          <cell r="D105">
            <v>7.5</v>
          </cell>
          <cell r="E105">
            <v>21</v>
          </cell>
          <cell r="F105">
            <v>0</v>
          </cell>
          <cell r="G105">
            <v>6.0749999999999993</v>
          </cell>
          <cell r="H105">
            <v>3.5</v>
          </cell>
          <cell r="I105">
            <v>4</v>
          </cell>
          <cell r="J105">
            <v>3.75</v>
          </cell>
          <cell r="K105">
            <v>10</v>
          </cell>
          <cell r="L105">
            <v>10</v>
          </cell>
          <cell r="M105">
            <v>0</v>
          </cell>
          <cell r="N105">
            <v>10</v>
          </cell>
          <cell r="O105">
            <v>19.8</v>
          </cell>
          <cell r="P105">
            <v>17</v>
          </cell>
          <cell r="Q105">
            <v>7</v>
          </cell>
          <cell r="R105">
            <v>0</v>
          </cell>
          <cell r="S105">
            <v>0</v>
          </cell>
          <cell r="T105">
            <v>4</v>
          </cell>
          <cell r="U105">
            <v>28</v>
          </cell>
          <cell r="V105">
            <v>48</v>
          </cell>
        </row>
        <row r="106">
          <cell r="B106" t="str">
            <v>E022-01-0845/2019</v>
          </cell>
          <cell r="C106" t="str">
            <v>Maweu Bright Mambo</v>
          </cell>
          <cell r="D106">
            <v>7.5</v>
          </cell>
          <cell r="E106">
            <v>18</v>
          </cell>
          <cell r="F106">
            <v>0</v>
          </cell>
          <cell r="G106">
            <v>5.4749999999999996</v>
          </cell>
          <cell r="H106">
            <v>4</v>
          </cell>
          <cell r="I106">
            <v>4</v>
          </cell>
          <cell r="J106">
            <v>4</v>
          </cell>
          <cell r="K106">
            <v>10</v>
          </cell>
          <cell r="L106">
            <v>11</v>
          </cell>
          <cell r="M106">
            <v>0</v>
          </cell>
          <cell r="N106">
            <v>10.5</v>
          </cell>
          <cell r="O106">
            <v>20</v>
          </cell>
          <cell r="P106">
            <v>10</v>
          </cell>
          <cell r="Q106">
            <v>4</v>
          </cell>
          <cell r="R106">
            <v>0</v>
          </cell>
          <cell r="S106">
            <v>0</v>
          </cell>
          <cell r="T106">
            <v>14</v>
          </cell>
          <cell r="U106">
            <v>28</v>
          </cell>
          <cell r="V106">
            <v>48</v>
          </cell>
        </row>
        <row r="107">
          <cell r="B107" t="str">
            <v>E022-01-0866/2019</v>
          </cell>
          <cell r="C107" t="str">
            <v>Edwin Kariuki MAINA</v>
          </cell>
          <cell r="D107">
            <v>4.5</v>
          </cell>
          <cell r="E107">
            <v>21</v>
          </cell>
          <cell r="F107">
            <v>0</v>
          </cell>
          <cell r="G107">
            <v>5.3249999999999993</v>
          </cell>
          <cell r="H107">
            <v>4</v>
          </cell>
          <cell r="I107">
            <v>4</v>
          </cell>
          <cell r="J107">
            <v>4</v>
          </cell>
          <cell r="K107">
            <v>11</v>
          </cell>
          <cell r="L107">
            <v>10</v>
          </cell>
          <cell r="M107">
            <v>0</v>
          </cell>
          <cell r="N107">
            <v>10.5</v>
          </cell>
          <cell r="O107">
            <v>19.8</v>
          </cell>
          <cell r="P107">
            <v>4</v>
          </cell>
          <cell r="Q107">
            <v>2</v>
          </cell>
          <cell r="R107">
            <v>0</v>
          </cell>
          <cell r="S107">
            <v>0</v>
          </cell>
          <cell r="T107">
            <v>1</v>
          </cell>
          <cell r="U107">
            <v>7</v>
          </cell>
          <cell r="V107">
            <v>27</v>
          </cell>
        </row>
        <row r="108">
          <cell r="B108" t="str">
            <v>E022-01-2007/2019</v>
          </cell>
          <cell r="C108" t="str">
            <v>Kabi John</v>
          </cell>
          <cell r="D108">
            <v>4.5</v>
          </cell>
          <cell r="E108">
            <v>16</v>
          </cell>
          <cell r="F108">
            <v>0</v>
          </cell>
          <cell r="G108">
            <v>4.3250000000000002</v>
          </cell>
          <cell r="H108">
            <v>4</v>
          </cell>
          <cell r="I108">
            <v>4</v>
          </cell>
          <cell r="J108">
            <v>4</v>
          </cell>
          <cell r="K108">
            <v>11</v>
          </cell>
          <cell r="L108">
            <v>11</v>
          </cell>
          <cell r="M108">
            <v>0</v>
          </cell>
          <cell r="N108">
            <v>11</v>
          </cell>
          <cell r="O108">
            <v>19.3</v>
          </cell>
          <cell r="P108">
            <v>10</v>
          </cell>
          <cell r="Q108">
            <v>12</v>
          </cell>
          <cell r="R108">
            <v>0</v>
          </cell>
          <cell r="S108">
            <v>0</v>
          </cell>
          <cell r="T108">
            <v>1</v>
          </cell>
          <cell r="U108">
            <v>23</v>
          </cell>
          <cell r="V108">
            <v>42</v>
          </cell>
        </row>
        <row r="109">
          <cell r="B109" t="str">
            <v>E022-01-1087/2018</v>
          </cell>
          <cell r="C109" t="str">
            <v>Humprey Mutua</v>
          </cell>
          <cell r="D109">
            <v>6</v>
          </cell>
          <cell r="E109">
            <v>18</v>
          </cell>
          <cell r="F109">
            <v>0</v>
          </cell>
          <cell r="G109">
            <v>5.0999999999999996</v>
          </cell>
          <cell r="H109">
            <v>2</v>
          </cell>
          <cell r="I109">
            <v>2</v>
          </cell>
          <cell r="J109">
            <v>2</v>
          </cell>
          <cell r="K109">
            <v>10</v>
          </cell>
          <cell r="L109">
            <v>10</v>
          </cell>
          <cell r="M109">
            <v>0</v>
          </cell>
          <cell r="N109">
            <v>10</v>
          </cell>
          <cell r="O109">
            <v>17.100000000000001</v>
          </cell>
          <cell r="P109">
            <v>8</v>
          </cell>
          <cell r="Q109">
            <v>0</v>
          </cell>
          <cell r="R109">
            <v>4</v>
          </cell>
          <cell r="S109">
            <v>0</v>
          </cell>
          <cell r="T109">
            <v>16</v>
          </cell>
          <cell r="U109">
            <v>28</v>
          </cell>
          <cell r="V109">
            <v>45</v>
          </cell>
        </row>
        <row r="110">
          <cell r="B110" t="str">
            <v>E022-01-1755/2018</v>
          </cell>
          <cell r="C110" t="str">
            <v>Quinton Muriuki WANJOHI</v>
          </cell>
          <cell r="D110">
            <v>1.5</v>
          </cell>
          <cell r="E110">
            <v>18</v>
          </cell>
          <cell r="F110">
            <v>0</v>
          </cell>
          <cell r="G110">
            <v>3.9749999999999996</v>
          </cell>
          <cell r="H110">
            <v>4.5</v>
          </cell>
          <cell r="I110">
            <v>3.5</v>
          </cell>
          <cell r="J110">
            <v>4</v>
          </cell>
          <cell r="K110">
            <v>10</v>
          </cell>
          <cell r="L110">
            <v>11</v>
          </cell>
          <cell r="M110">
            <v>0</v>
          </cell>
          <cell r="N110">
            <v>10.5</v>
          </cell>
          <cell r="O110">
            <v>18.5</v>
          </cell>
          <cell r="P110">
            <v>12</v>
          </cell>
          <cell r="Q110">
            <v>0</v>
          </cell>
          <cell r="R110">
            <v>6</v>
          </cell>
          <cell r="S110">
            <v>0</v>
          </cell>
          <cell r="T110">
            <v>14</v>
          </cell>
          <cell r="U110">
            <v>32</v>
          </cell>
          <cell r="V110">
            <v>51</v>
          </cell>
        </row>
        <row r="111">
          <cell r="B111" t="str">
            <v>E022-01-1887/2018</v>
          </cell>
          <cell r="C111" t="str">
            <v>Elias Ndumo NDERITU</v>
          </cell>
          <cell r="D111">
            <v>1.5</v>
          </cell>
          <cell r="E111">
            <v>16</v>
          </cell>
          <cell r="F111">
            <v>0</v>
          </cell>
          <cell r="G111">
            <v>3.5749999999999997</v>
          </cell>
          <cell r="H111">
            <v>3.5</v>
          </cell>
          <cell r="I111">
            <v>4.5</v>
          </cell>
          <cell r="J111">
            <v>4</v>
          </cell>
          <cell r="K111">
            <v>11</v>
          </cell>
          <cell r="L111">
            <v>12</v>
          </cell>
          <cell r="M111">
            <v>0</v>
          </cell>
          <cell r="N111">
            <v>11.5</v>
          </cell>
          <cell r="O111">
            <v>19.100000000000001</v>
          </cell>
          <cell r="P111">
            <v>14</v>
          </cell>
          <cell r="Q111">
            <v>6</v>
          </cell>
          <cell r="R111">
            <v>0</v>
          </cell>
          <cell r="S111">
            <v>1</v>
          </cell>
          <cell r="T111">
            <v>0</v>
          </cell>
          <cell r="U111">
            <v>21</v>
          </cell>
          <cell r="V111">
            <v>40</v>
          </cell>
        </row>
        <row r="112">
          <cell r="B112" t="str">
            <v>E022-01-2069/2018</v>
          </cell>
          <cell r="C112" t="str">
            <v>Elizabeth Mugure MAINA</v>
          </cell>
          <cell r="D112">
            <v>18</v>
          </cell>
          <cell r="E112">
            <v>17</v>
          </cell>
          <cell r="F112">
            <v>0</v>
          </cell>
          <cell r="G112">
            <v>7.9</v>
          </cell>
          <cell r="H112">
            <v>4.5</v>
          </cell>
          <cell r="I112">
            <v>4</v>
          </cell>
          <cell r="J112">
            <v>4.25</v>
          </cell>
          <cell r="K112">
            <v>12</v>
          </cell>
          <cell r="L112">
            <v>13</v>
          </cell>
          <cell r="M112">
            <v>0</v>
          </cell>
          <cell r="N112">
            <v>12.5</v>
          </cell>
          <cell r="O112">
            <v>24.7</v>
          </cell>
          <cell r="P112">
            <v>5</v>
          </cell>
          <cell r="Q112">
            <v>7</v>
          </cell>
          <cell r="R112">
            <v>0</v>
          </cell>
          <cell r="S112">
            <v>3</v>
          </cell>
          <cell r="T112">
            <v>0</v>
          </cell>
          <cell r="U112">
            <v>15</v>
          </cell>
          <cell r="V112">
            <v>40</v>
          </cell>
        </row>
        <row r="113">
          <cell r="B113" t="str">
            <v>E022-01-0698/2017</v>
          </cell>
          <cell r="C113" t="str">
            <v>Simon Mwangi Muriuki</v>
          </cell>
          <cell r="D113">
            <v>1.5</v>
          </cell>
          <cell r="E113">
            <v>0</v>
          </cell>
          <cell r="F113">
            <v>0</v>
          </cell>
          <cell r="G113">
            <v>0.75</v>
          </cell>
          <cell r="H113">
            <v>0</v>
          </cell>
          <cell r="I113">
            <v>4</v>
          </cell>
          <cell r="J113">
            <v>4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4.8</v>
          </cell>
          <cell r="P113">
            <v>0</v>
          </cell>
          <cell r="Q113">
            <v>0</v>
          </cell>
          <cell r="R113">
            <v>2</v>
          </cell>
          <cell r="S113">
            <v>0</v>
          </cell>
          <cell r="T113">
            <v>1</v>
          </cell>
          <cell r="U113">
            <v>3</v>
          </cell>
          <cell r="V113">
            <v>8</v>
          </cell>
        </row>
        <row r="114">
          <cell r="B114" t="str">
            <v>E022-01-0710/2017</v>
          </cell>
          <cell r="C114" t="str">
            <v>Charles Karibu RIKA</v>
          </cell>
          <cell r="D114">
            <v>10.5</v>
          </cell>
          <cell r="E114">
            <v>17</v>
          </cell>
          <cell r="F114">
            <v>0</v>
          </cell>
          <cell r="G114">
            <v>6.0250000000000004</v>
          </cell>
          <cell r="H114">
            <v>4</v>
          </cell>
          <cell r="I114">
            <v>3.5</v>
          </cell>
          <cell r="J114">
            <v>3.75</v>
          </cell>
          <cell r="K114">
            <v>12</v>
          </cell>
          <cell r="L114">
            <v>12</v>
          </cell>
          <cell r="M114">
            <v>0</v>
          </cell>
          <cell r="N114">
            <v>12</v>
          </cell>
          <cell r="O114">
            <v>21.8</v>
          </cell>
          <cell r="P114">
            <v>11</v>
          </cell>
          <cell r="Q114">
            <v>0</v>
          </cell>
          <cell r="R114">
            <v>8</v>
          </cell>
          <cell r="S114">
            <v>4</v>
          </cell>
          <cell r="T114">
            <v>0</v>
          </cell>
          <cell r="U114">
            <v>23</v>
          </cell>
          <cell r="V114">
            <v>45</v>
          </cell>
        </row>
        <row r="115">
          <cell r="B115" t="str">
            <v>E022-01-0786/2019</v>
          </cell>
          <cell r="C115" t="str">
            <v>Manjari David Muchai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 t="str">
            <v/>
          </cell>
          <cell r="P115">
            <v>4</v>
          </cell>
          <cell r="Q115">
            <v>0</v>
          </cell>
          <cell r="R115">
            <v>9</v>
          </cell>
          <cell r="S115">
            <v>0</v>
          </cell>
          <cell r="T115">
            <v>2</v>
          </cell>
          <cell r="U115">
            <v>15</v>
          </cell>
          <cell r="V115">
            <v>21.428571428571427</v>
          </cell>
        </row>
        <row r="116">
          <cell r="B116" t="str">
            <v>E022-01-0788/2019</v>
          </cell>
          <cell r="C116" t="str">
            <v>Muchiri Ian Mwangi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 t="str">
            <v/>
          </cell>
          <cell r="P116">
            <v>1</v>
          </cell>
          <cell r="Q116">
            <v>5</v>
          </cell>
          <cell r="R116">
            <v>0</v>
          </cell>
          <cell r="S116">
            <v>0</v>
          </cell>
          <cell r="T116">
            <v>18</v>
          </cell>
          <cell r="U116">
            <v>24</v>
          </cell>
          <cell r="V116">
            <v>34.285714285714285</v>
          </cell>
        </row>
        <row r="117">
          <cell r="B117" t="str">
            <v>E022-01-0804/2019</v>
          </cell>
          <cell r="C117" t="str">
            <v>Kipkoech Dalton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 t="str">
            <v/>
          </cell>
          <cell r="P117">
            <v>3</v>
          </cell>
          <cell r="Q117">
            <v>12</v>
          </cell>
          <cell r="R117">
            <v>0</v>
          </cell>
          <cell r="S117">
            <v>4</v>
          </cell>
          <cell r="T117">
            <v>0</v>
          </cell>
          <cell r="U117">
            <v>19</v>
          </cell>
          <cell r="V117">
            <v>27.142857142857142</v>
          </cell>
        </row>
        <row r="118">
          <cell r="B118" t="str">
            <v>E022-01-0814/2019</v>
          </cell>
          <cell r="C118" t="str">
            <v>Mwakitandu Hafidhi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 t="str">
            <v/>
          </cell>
          <cell r="P118">
            <v>3</v>
          </cell>
          <cell r="Q118">
            <v>2</v>
          </cell>
          <cell r="R118">
            <v>0</v>
          </cell>
          <cell r="S118">
            <v>13</v>
          </cell>
          <cell r="T118">
            <v>0</v>
          </cell>
          <cell r="U118">
            <v>18</v>
          </cell>
          <cell r="V118">
            <v>25.714285714285715</v>
          </cell>
        </row>
        <row r="119">
          <cell r="B119" t="str">
            <v>E022-01-1998/2019</v>
          </cell>
          <cell r="C119" t="str">
            <v>Mbugua Ruth Nduta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 t="str">
            <v/>
          </cell>
          <cell r="P119">
            <v>5</v>
          </cell>
          <cell r="Q119">
            <v>8</v>
          </cell>
          <cell r="R119">
            <v>0</v>
          </cell>
          <cell r="S119">
            <v>0</v>
          </cell>
          <cell r="T119">
            <v>2</v>
          </cell>
          <cell r="U119">
            <v>15</v>
          </cell>
          <cell r="V119">
            <v>21.428571428571427</v>
          </cell>
        </row>
        <row r="120">
          <cell r="B120" t="str">
            <v>E022-01-1842/2018</v>
          </cell>
          <cell r="C120" t="str">
            <v>Sicharani Andyson Wekesa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 t="str">
            <v/>
          </cell>
          <cell r="P120">
            <v>2</v>
          </cell>
          <cell r="Q120">
            <v>0</v>
          </cell>
          <cell r="R120">
            <v>11</v>
          </cell>
          <cell r="S120">
            <v>0</v>
          </cell>
          <cell r="T120">
            <v>2</v>
          </cell>
          <cell r="U120">
            <v>15</v>
          </cell>
          <cell r="V120">
            <v>21.428571428571427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 refreshError="1">
        <row r="15">
          <cell r="B15" t="str">
            <v>E022-01-0935/2020</v>
          </cell>
          <cell r="C15" t="str">
            <v>Joan Wambui KABURA</v>
          </cell>
          <cell r="D15">
            <v>2.5</v>
          </cell>
          <cell r="E15">
            <v>3</v>
          </cell>
          <cell r="F15">
            <v>3</v>
          </cell>
          <cell r="G15">
            <v>2.8333333333333335</v>
          </cell>
          <cell r="H15">
            <v>2</v>
          </cell>
          <cell r="I15">
            <v>2</v>
          </cell>
          <cell r="J15">
            <v>2</v>
          </cell>
          <cell r="K15">
            <v>11</v>
          </cell>
          <cell r="L15">
            <v>12</v>
          </cell>
          <cell r="M15">
            <v>11</v>
          </cell>
          <cell r="N15">
            <v>11.333333333333334</v>
          </cell>
          <cell r="O15">
            <v>16.2</v>
          </cell>
          <cell r="P15">
            <v>12</v>
          </cell>
          <cell r="Q15">
            <v>9.5</v>
          </cell>
          <cell r="S15">
            <v>15.5</v>
          </cell>
          <cell r="U15">
            <v>37</v>
          </cell>
          <cell r="V15">
            <v>53</v>
          </cell>
        </row>
        <row r="16">
          <cell r="B16" t="str">
            <v>E022-01-1013/2020</v>
          </cell>
          <cell r="C16" t="str">
            <v>Stephen Mwangi MAINA</v>
          </cell>
          <cell r="D16">
            <v>5</v>
          </cell>
          <cell r="E16">
            <v>5</v>
          </cell>
          <cell r="F16">
            <v>5</v>
          </cell>
          <cell r="G16">
            <v>5</v>
          </cell>
          <cell r="H16">
            <v>3</v>
          </cell>
          <cell r="I16">
            <v>3</v>
          </cell>
          <cell r="J16">
            <v>3</v>
          </cell>
          <cell r="K16">
            <v>10</v>
          </cell>
          <cell r="L16">
            <v>12</v>
          </cell>
          <cell r="M16">
            <v>10</v>
          </cell>
          <cell r="N16">
            <v>10.666666666666666</v>
          </cell>
          <cell r="O16">
            <v>18.7</v>
          </cell>
          <cell r="P16">
            <v>16.5</v>
          </cell>
          <cell r="Q16">
            <v>10</v>
          </cell>
          <cell r="S16">
            <v>10</v>
          </cell>
          <cell r="U16">
            <v>36.5</v>
          </cell>
          <cell r="V16">
            <v>55</v>
          </cell>
        </row>
        <row r="17">
          <cell r="B17" t="str">
            <v>E022-01-1014/2020</v>
          </cell>
          <cell r="C17" t="str">
            <v>Joseph Kamau WAINAINA</v>
          </cell>
          <cell r="D17">
            <v>1</v>
          </cell>
          <cell r="E17">
            <v>4.5</v>
          </cell>
          <cell r="F17">
            <v>4.5</v>
          </cell>
          <cell r="G17">
            <v>3.3333333333333335</v>
          </cell>
          <cell r="H17">
            <v>3</v>
          </cell>
          <cell r="I17">
            <v>5</v>
          </cell>
          <cell r="J17">
            <v>4</v>
          </cell>
          <cell r="K17">
            <v>12</v>
          </cell>
          <cell r="L17">
            <v>12</v>
          </cell>
          <cell r="M17">
            <v>13</v>
          </cell>
          <cell r="N17">
            <v>12.333333333333334</v>
          </cell>
          <cell r="O17">
            <v>19.7</v>
          </cell>
          <cell r="P17">
            <v>21.5</v>
          </cell>
          <cell r="Q17">
            <v>12.5</v>
          </cell>
          <cell r="S17">
            <v>10.5</v>
          </cell>
          <cell r="U17">
            <v>44.5</v>
          </cell>
          <cell r="V17">
            <v>64</v>
          </cell>
        </row>
        <row r="18">
          <cell r="B18" t="str">
            <v>E022-01-1015/2020</v>
          </cell>
          <cell r="C18" t="str">
            <v>Denis Wanyaga GITAU</v>
          </cell>
          <cell r="D18">
            <v>1</v>
          </cell>
          <cell r="E18">
            <v>3</v>
          </cell>
          <cell r="F18">
            <v>3</v>
          </cell>
          <cell r="G18">
            <v>2.3333333333333335</v>
          </cell>
          <cell r="H18">
            <v>3</v>
          </cell>
          <cell r="I18">
            <v>5</v>
          </cell>
          <cell r="J18">
            <v>4</v>
          </cell>
          <cell r="K18">
            <v>10</v>
          </cell>
          <cell r="L18">
            <v>7</v>
          </cell>
          <cell r="M18">
            <v>11</v>
          </cell>
          <cell r="N18">
            <v>9.3333333333333339</v>
          </cell>
          <cell r="O18">
            <v>15.7</v>
          </cell>
          <cell r="P18">
            <v>17</v>
          </cell>
          <cell r="Q18">
            <v>4</v>
          </cell>
          <cell r="S18">
            <v>4</v>
          </cell>
          <cell r="U18">
            <v>25</v>
          </cell>
          <cell r="V18">
            <v>41</v>
          </cell>
        </row>
        <row r="19">
          <cell r="B19" t="str">
            <v>E022-01-1016/2020</v>
          </cell>
          <cell r="C19" t="str">
            <v>Moses Kimuhu WAITI</v>
          </cell>
          <cell r="D19">
            <v>1.5</v>
          </cell>
          <cell r="E19">
            <v>2</v>
          </cell>
          <cell r="F19">
            <v>2</v>
          </cell>
          <cell r="G19">
            <v>1.8333333333333333</v>
          </cell>
          <cell r="H19">
            <v>2</v>
          </cell>
          <cell r="I19">
            <v>5</v>
          </cell>
          <cell r="J19">
            <v>3.5</v>
          </cell>
          <cell r="K19">
            <v>12</v>
          </cell>
          <cell r="L19">
            <v>11</v>
          </cell>
          <cell r="M19">
            <v>12</v>
          </cell>
          <cell r="N19">
            <v>11.666666666666664</v>
          </cell>
          <cell r="O19">
            <v>17</v>
          </cell>
          <cell r="P19">
            <v>21</v>
          </cell>
          <cell r="Q19">
            <v>7</v>
          </cell>
          <cell r="S19">
            <v>7</v>
          </cell>
          <cell r="U19">
            <v>35</v>
          </cell>
          <cell r="V19">
            <v>52</v>
          </cell>
        </row>
        <row r="20">
          <cell r="B20" t="str">
            <v>E022-01-1017/2020</v>
          </cell>
          <cell r="C20" t="str">
            <v>Chris Mbuchiri NDUNG'U</v>
          </cell>
          <cell r="D20">
            <v>1.5</v>
          </cell>
          <cell r="E20">
            <v>1</v>
          </cell>
          <cell r="F20">
            <v>1</v>
          </cell>
          <cell r="G20">
            <v>1.1666666666666667</v>
          </cell>
          <cell r="H20">
            <v>2</v>
          </cell>
          <cell r="I20">
            <v>3</v>
          </cell>
          <cell r="J20">
            <v>2.5</v>
          </cell>
          <cell r="K20">
            <v>12</v>
          </cell>
          <cell r="L20">
            <v>13</v>
          </cell>
          <cell r="M20">
            <v>13</v>
          </cell>
          <cell r="N20">
            <v>12.666666666666666</v>
          </cell>
          <cell r="O20">
            <v>16.3</v>
          </cell>
          <cell r="P20">
            <v>18.5</v>
          </cell>
          <cell r="Q20">
            <v>10</v>
          </cell>
          <cell r="S20">
            <v>15</v>
          </cell>
          <cell r="U20">
            <v>43.5</v>
          </cell>
          <cell r="V20">
            <v>60</v>
          </cell>
        </row>
        <row r="21">
          <cell r="B21" t="str">
            <v>E022-01-1019/2020</v>
          </cell>
          <cell r="C21" t="str">
            <v>Yvonne Murugi MWITHALI</v>
          </cell>
          <cell r="D21">
            <v>4</v>
          </cell>
          <cell r="E21">
            <v>7</v>
          </cell>
          <cell r="F21">
            <v>7</v>
          </cell>
          <cell r="G21">
            <v>6</v>
          </cell>
          <cell r="H21">
            <v>3</v>
          </cell>
          <cell r="I21">
            <v>5</v>
          </cell>
          <cell r="J21">
            <v>4</v>
          </cell>
          <cell r="K21">
            <v>10</v>
          </cell>
          <cell r="L21">
            <v>9</v>
          </cell>
          <cell r="M21">
            <v>12</v>
          </cell>
          <cell r="N21">
            <v>10.333333333333332</v>
          </cell>
          <cell r="O21">
            <v>20.3</v>
          </cell>
          <cell r="P21">
            <v>12.5</v>
          </cell>
          <cell r="Q21">
            <v>7</v>
          </cell>
          <cell r="T21">
            <v>8.5</v>
          </cell>
          <cell r="U21">
            <v>28</v>
          </cell>
          <cell r="V21">
            <v>48</v>
          </cell>
        </row>
        <row r="22">
          <cell r="B22" t="str">
            <v>E022-01-1020/2020</v>
          </cell>
          <cell r="C22" t="str">
            <v>Nathaniel Joash MWANIKI</v>
          </cell>
          <cell r="D22">
            <v>1.5</v>
          </cell>
          <cell r="E22">
            <v>2</v>
          </cell>
          <cell r="F22">
            <v>2</v>
          </cell>
          <cell r="G22">
            <v>1.8333333333333333</v>
          </cell>
          <cell r="H22">
            <v>2</v>
          </cell>
          <cell r="I22">
            <v>4</v>
          </cell>
          <cell r="J22">
            <v>3.0000000000000004</v>
          </cell>
          <cell r="K22">
            <v>10</v>
          </cell>
          <cell r="L22">
            <v>9</v>
          </cell>
          <cell r="M22">
            <v>8</v>
          </cell>
          <cell r="N22">
            <v>8.9999999999999982</v>
          </cell>
          <cell r="O22">
            <v>13.8</v>
          </cell>
          <cell r="P22">
            <v>12.5</v>
          </cell>
          <cell r="R22">
            <v>11</v>
          </cell>
          <cell r="T22">
            <v>13</v>
          </cell>
          <cell r="U22">
            <v>36.5</v>
          </cell>
          <cell r="V22">
            <v>50</v>
          </cell>
        </row>
        <row r="23">
          <cell r="B23" t="str">
            <v>E022-01-1021/2020</v>
          </cell>
          <cell r="C23" t="str">
            <v>David Kihara WANGOME</v>
          </cell>
          <cell r="D23">
            <v>1.5</v>
          </cell>
          <cell r="E23">
            <v>3.5</v>
          </cell>
          <cell r="F23">
            <v>3.5</v>
          </cell>
          <cell r="G23">
            <v>2.8333333333333335</v>
          </cell>
          <cell r="H23">
            <v>2</v>
          </cell>
          <cell r="I23">
            <v>3</v>
          </cell>
          <cell r="J23">
            <v>2.5</v>
          </cell>
          <cell r="K23">
            <v>11</v>
          </cell>
          <cell r="L23">
            <v>9</v>
          </cell>
          <cell r="M23">
            <v>9</v>
          </cell>
          <cell r="N23">
            <v>9.6666666666666661</v>
          </cell>
          <cell r="O23">
            <v>15</v>
          </cell>
          <cell r="P23">
            <v>11.5</v>
          </cell>
          <cell r="Q23">
            <v>7</v>
          </cell>
          <cell r="T23">
            <v>7</v>
          </cell>
          <cell r="U23">
            <v>25.5</v>
          </cell>
          <cell r="V23">
            <v>41</v>
          </cell>
        </row>
        <row r="24">
          <cell r="B24" t="str">
            <v>E022-01-1022/2020</v>
          </cell>
          <cell r="C24" t="str">
            <v>Joseph Gichuki MBATHI</v>
          </cell>
          <cell r="D24">
            <v>4</v>
          </cell>
          <cell r="E24">
            <v>1</v>
          </cell>
          <cell r="F24">
            <v>1</v>
          </cell>
          <cell r="G24">
            <v>2</v>
          </cell>
          <cell r="H24">
            <v>3</v>
          </cell>
          <cell r="I24">
            <v>2</v>
          </cell>
          <cell r="J24">
            <v>2.5</v>
          </cell>
          <cell r="K24">
            <v>11</v>
          </cell>
          <cell r="L24">
            <v>13</v>
          </cell>
          <cell r="M24">
            <v>9</v>
          </cell>
          <cell r="N24">
            <v>11</v>
          </cell>
          <cell r="O24">
            <v>15.5</v>
          </cell>
          <cell r="P24">
            <v>18</v>
          </cell>
          <cell r="Q24">
            <v>8</v>
          </cell>
          <cell r="S24">
            <v>9.5</v>
          </cell>
          <cell r="U24">
            <v>35.5</v>
          </cell>
          <cell r="V24">
            <v>51</v>
          </cell>
        </row>
        <row r="25">
          <cell r="B25" t="str">
            <v>E022-01-1024/2020</v>
          </cell>
          <cell r="C25" t="str">
            <v>John Kabue MUMBI</v>
          </cell>
          <cell r="D25">
            <v>7</v>
          </cell>
          <cell r="E25">
            <v>7</v>
          </cell>
          <cell r="F25">
            <v>7</v>
          </cell>
          <cell r="G25">
            <v>6.9999999999999991</v>
          </cell>
          <cell r="H25">
            <v>3</v>
          </cell>
          <cell r="I25">
            <v>2</v>
          </cell>
          <cell r="J25">
            <v>2.5</v>
          </cell>
          <cell r="K25">
            <v>9</v>
          </cell>
          <cell r="L25">
            <v>9</v>
          </cell>
          <cell r="M25">
            <v>10</v>
          </cell>
          <cell r="N25">
            <v>9.3333333333333339</v>
          </cell>
          <cell r="O25">
            <v>18.8</v>
          </cell>
          <cell r="P25">
            <v>19</v>
          </cell>
          <cell r="Q25">
            <v>10.5</v>
          </cell>
          <cell r="S25">
            <v>17.5</v>
          </cell>
          <cell r="U25">
            <v>47</v>
          </cell>
          <cell r="V25">
            <v>66</v>
          </cell>
        </row>
        <row r="26">
          <cell r="B26" t="str">
            <v>E022-01-1025/2020</v>
          </cell>
          <cell r="C26" t="str">
            <v>David Bundi WAWERU</v>
          </cell>
          <cell r="D26">
            <v>2.5</v>
          </cell>
          <cell r="E26">
            <v>5</v>
          </cell>
          <cell r="F26">
            <v>5</v>
          </cell>
          <cell r="G26">
            <v>4.166666666666667</v>
          </cell>
          <cell r="H26">
            <v>3</v>
          </cell>
          <cell r="I26">
            <v>4</v>
          </cell>
          <cell r="J26">
            <v>3.5</v>
          </cell>
          <cell r="K26">
            <v>8</v>
          </cell>
          <cell r="L26">
            <v>8</v>
          </cell>
          <cell r="M26">
            <v>11</v>
          </cell>
          <cell r="N26">
            <v>8.9999999999999982</v>
          </cell>
          <cell r="O26">
            <v>16.7</v>
          </cell>
          <cell r="P26">
            <v>23</v>
          </cell>
          <cell r="Q26">
            <v>15</v>
          </cell>
          <cell r="T26">
            <v>11.5</v>
          </cell>
          <cell r="U26">
            <v>49.5</v>
          </cell>
          <cell r="V26">
            <v>66</v>
          </cell>
        </row>
        <row r="27">
          <cell r="B27" t="str">
            <v>E022-01-1026/2020</v>
          </cell>
          <cell r="C27" t="str">
            <v>Dennis wamutitu WAMBUGU</v>
          </cell>
          <cell r="D27">
            <v>2</v>
          </cell>
          <cell r="E27">
            <v>5</v>
          </cell>
          <cell r="F27">
            <v>5</v>
          </cell>
          <cell r="G27">
            <v>4</v>
          </cell>
          <cell r="H27">
            <v>5</v>
          </cell>
          <cell r="I27">
            <v>3</v>
          </cell>
          <cell r="J27">
            <v>4</v>
          </cell>
          <cell r="K27">
            <v>9</v>
          </cell>
          <cell r="L27">
            <v>10</v>
          </cell>
          <cell r="M27">
            <v>9</v>
          </cell>
          <cell r="N27">
            <v>9.3333333333333339</v>
          </cell>
          <cell r="O27">
            <v>17.3</v>
          </cell>
          <cell r="P27">
            <v>16</v>
          </cell>
          <cell r="Q27">
            <v>8</v>
          </cell>
          <cell r="T27">
            <v>14.5</v>
          </cell>
          <cell r="U27">
            <v>38.5</v>
          </cell>
          <cell r="V27">
            <v>56</v>
          </cell>
        </row>
        <row r="28">
          <cell r="B28" t="str">
            <v>E022-01-1027/2020</v>
          </cell>
          <cell r="C28" t="str">
            <v>Alfred Githinji GICHIA</v>
          </cell>
          <cell r="D28">
            <v>6</v>
          </cell>
          <cell r="E28">
            <v>5</v>
          </cell>
          <cell r="F28">
            <v>5</v>
          </cell>
          <cell r="G28">
            <v>5.333333333333333</v>
          </cell>
          <cell r="H28">
            <v>3</v>
          </cell>
          <cell r="I28">
            <v>3</v>
          </cell>
          <cell r="J28">
            <v>3</v>
          </cell>
          <cell r="K28">
            <v>11</v>
          </cell>
          <cell r="L28">
            <v>13</v>
          </cell>
          <cell r="M28">
            <v>11</v>
          </cell>
          <cell r="N28">
            <v>11.666666666666666</v>
          </cell>
          <cell r="O28">
            <v>20</v>
          </cell>
          <cell r="P28">
            <v>21.5</v>
          </cell>
          <cell r="R28">
            <v>9</v>
          </cell>
          <cell r="T28">
            <v>12</v>
          </cell>
          <cell r="U28">
            <v>42.5</v>
          </cell>
          <cell r="V28">
            <v>63</v>
          </cell>
        </row>
        <row r="29">
          <cell r="B29" t="str">
            <v>E022-01-1028/2020</v>
          </cell>
          <cell r="C29" t="str">
            <v>Marvin Dennis Muchugi WAIREGI</v>
          </cell>
          <cell r="D29">
            <v>1</v>
          </cell>
          <cell r="E29">
            <v>2</v>
          </cell>
          <cell r="F29">
            <v>2</v>
          </cell>
          <cell r="G29">
            <v>1.6666666666666667</v>
          </cell>
          <cell r="H29">
            <v>2</v>
          </cell>
          <cell r="I29">
            <v>3</v>
          </cell>
          <cell r="J29">
            <v>2.5</v>
          </cell>
          <cell r="K29">
            <v>13</v>
          </cell>
          <cell r="L29">
            <v>10</v>
          </cell>
          <cell r="M29">
            <v>11</v>
          </cell>
          <cell r="N29">
            <v>11.333333333333334</v>
          </cell>
          <cell r="O29">
            <v>15.5</v>
          </cell>
          <cell r="P29">
            <v>16.5</v>
          </cell>
          <cell r="Q29">
            <v>11</v>
          </cell>
          <cell r="S29">
            <v>10.5</v>
          </cell>
          <cell r="U29">
            <v>38</v>
          </cell>
          <cell r="V29">
            <v>54</v>
          </cell>
        </row>
        <row r="30">
          <cell r="B30" t="str">
            <v>E022-01-1029/2020</v>
          </cell>
          <cell r="C30" t="str">
            <v>George Muhia NGOTHO</v>
          </cell>
          <cell r="D30">
            <v>4.5</v>
          </cell>
          <cell r="E30">
            <v>4</v>
          </cell>
          <cell r="F30">
            <v>4</v>
          </cell>
          <cell r="G30">
            <v>4.166666666666667</v>
          </cell>
          <cell r="H30">
            <v>3</v>
          </cell>
          <cell r="I30">
            <v>5</v>
          </cell>
          <cell r="J30">
            <v>4</v>
          </cell>
          <cell r="K30">
            <v>12</v>
          </cell>
          <cell r="L30">
            <v>12</v>
          </cell>
          <cell r="M30">
            <v>12</v>
          </cell>
          <cell r="N30">
            <v>12.000000000000002</v>
          </cell>
          <cell r="O30">
            <v>20.2</v>
          </cell>
          <cell r="P30">
            <v>21</v>
          </cell>
          <cell r="Q30">
            <v>8</v>
          </cell>
          <cell r="T30">
            <v>7</v>
          </cell>
          <cell r="U30">
            <v>36</v>
          </cell>
          <cell r="V30">
            <v>56</v>
          </cell>
        </row>
        <row r="31">
          <cell r="B31" t="str">
            <v>E022-01-1030/2020</v>
          </cell>
          <cell r="C31" t="str">
            <v>Denis Karanja NJUGUNA</v>
          </cell>
          <cell r="D31">
            <v>3.5</v>
          </cell>
          <cell r="E31">
            <v>2</v>
          </cell>
          <cell r="F31">
            <v>2</v>
          </cell>
          <cell r="G31">
            <v>2.5</v>
          </cell>
          <cell r="H31">
            <v>2</v>
          </cell>
          <cell r="I31">
            <v>3</v>
          </cell>
          <cell r="J31">
            <v>2.5</v>
          </cell>
          <cell r="K31">
            <v>9</v>
          </cell>
          <cell r="L31">
            <v>10</v>
          </cell>
          <cell r="M31">
            <v>7</v>
          </cell>
          <cell r="N31">
            <v>8.6666666666666661</v>
          </cell>
          <cell r="O31">
            <v>13.7</v>
          </cell>
          <cell r="P31">
            <v>18</v>
          </cell>
          <cell r="Q31">
            <v>15.5</v>
          </cell>
          <cell r="S31">
            <v>13.5</v>
          </cell>
          <cell r="U31">
            <v>47</v>
          </cell>
          <cell r="V31">
            <v>61</v>
          </cell>
        </row>
        <row r="32">
          <cell r="B32" t="str">
            <v>E022-01-1031/2020</v>
          </cell>
          <cell r="C32" t="str">
            <v>Alex Kamau WANGARI</v>
          </cell>
          <cell r="D32">
            <v>3.5</v>
          </cell>
          <cell r="E32">
            <v>7</v>
          </cell>
          <cell r="F32">
            <v>7</v>
          </cell>
          <cell r="G32">
            <v>5.8333333333333321</v>
          </cell>
          <cell r="H32">
            <v>2</v>
          </cell>
          <cell r="I32">
            <v>5</v>
          </cell>
          <cell r="J32">
            <v>3.5</v>
          </cell>
          <cell r="K32">
            <v>9</v>
          </cell>
          <cell r="L32">
            <v>10</v>
          </cell>
          <cell r="M32">
            <v>9</v>
          </cell>
          <cell r="N32">
            <v>9.3333333333333339</v>
          </cell>
          <cell r="O32">
            <v>18.7</v>
          </cell>
          <cell r="P32">
            <v>21</v>
          </cell>
          <cell r="R32">
            <v>12</v>
          </cell>
          <cell r="T32">
            <v>8</v>
          </cell>
          <cell r="U32">
            <v>41</v>
          </cell>
          <cell r="V32">
            <v>60</v>
          </cell>
        </row>
        <row r="33">
          <cell r="B33" t="str">
            <v>E022-01-1032/2020</v>
          </cell>
          <cell r="C33" t="str">
            <v>Douglas Ndukuyo MWANIKI</v>
          </cell>
          <cell r="D33">
            <v>4</v>
          </cell>
          <cell r="E33">
            <v>4</v>
          </cell>
          <cell r="F33">
            <v>4</v>
          </cell>
          <cell r="G33">
            <v>4.0000000000000009</v>
          </cell>
          <cell r="H33">
            <v>2</v>
          </cell>
          <cell r="I33">
            <v>2</v>
          </cell>
          <cell r="J33">
            <v>2</v>
          </cell>
          <cell r="K33">
            <v>11</v>
          </cell>
          <cell r="L33">
            <v>11</v>
          </cell>
          <cell r="M33">
            <v>12</v>
          </cell>
          <cell r="N33">
            <v>11.333333333333334</v>
          </cell>
          <cell r="O33">
            <v>17.3</v>
          </cell>
          <cell r="P33">
            <v>19.5</v>
          </cell>
          <cell r="Q33">
            <v>11.5</v>
          </cell>
          <cell r="T33">
            <v>8.5</v>
          </cell>
          <cell r="U33">
            <v>39.5</v>
          </cell>
          <cell r="V33">
            <v>57</v>
          </cell>
        </row>
        <row r="34">
          <cell r="B34" t="str">
            <v>E022-01-1033/2020</v>
          </cell>
          <cell r="C34" t="str">
            <v>Simon Mwaura GICHIRI</v>
          </cell>
          <cell r="D34">
            <v>5</v>
          </cell>
          <cell r="E34">
            <v>4</v>
          </cell>
          <cell r="F34">
            <v>4</v>
          </cell>
          <cell r="G34">
            <v>4.333333333333333</v>
          </cell>
          <cell r="H34">
            <v>2</v>
          </cell>
          <cell r="I34">
            <v>5</v>
          </cell>
          <cell r="J34">
            <v>3.5</v>
          </cell>
          <cell r="K34">
            <v>12</v>
          </cell>
          <cell r="L34">
            <v>12</v>
          </cell>
          <cell r="M34">
            <v>10</v>
          </cell>
          <cell r="N34">
            <v>11.333333333333334</v>
          </cell>
          <cell r="O34">
            <v>19.2</v>
          </cell>
          <cell r="P34">
            <v>20</v>
          </cell>
          <cell r="Q34">
            <v>16</v>
          </cell>
          <cell r="S34">
            <v>18</v>
          </cell>
          <cell r="U34">
            <v>54</v>
          </cell>
          <cell r="V34">
            <v>73</v>
          </cell>
        </row>
        <row r="35">
          <cell r="B35" t="str">
            <v>E022-01-1035/2020</v>
          </cell>
          <cell r="C35" t="str">
            <v>Agnes Mulekye MUTEMI</v>
          </cell>
          <cell r="D35">
            <v>4.5</v>
          </cell>
          <cell r="E35">
            <v>3</v>
          </cell>
          <cell r="F35">
            <v>3</v>
          </cell>
          <cell r="G35">
            <v>3.5</v>
          </cell>
          <cell r="H35">
            <v>2</v>
          </cell>
          <cell r="I35">
            <v>3</v>
          </cell>
          <cell r="J35">
            <v>2.5</v>
          </cell>
          <cell r="K35">
            <v>11</v>
          </cell>
          <cell r="L35">
            <v>13</v>
          </cell>
          <cell r="M35">
            <v>9</v>
          </cell>
          <cell r="N35">
            <v>11</v>
          </cell>
          <cell r="O35">
            <v>17</v>
          </cell>
          <cell r="P35">
            <v>22.5</v>
          </cell>
          <cell r="Q35">
            <v>9</v>
          </cell>
          <cell r="T35">
            <v>9.5</v>
          </cell>
          <cell r="U35">
            <v>41</v>
          </cell>
          <cell r="V35">
            <v>58</v>
          </cell>
        </row>
        <row r="36">
          <cell r="B36" t="str">
            <v>E022-01-1038/2020</v>
          </cell>
          <cell r="C36" t="str">
            <v>Ian Kamau NJUGUNA</v>
          </cell>
          <cell r="D36">
            <v>7</v>
          </cell>
          <cell r="E36">
            <v>4</v>
          </cell>
          <cell r="F36">
            <v>4</v>
          </cell>
          <cell r="G36">
            <v>5</v>
          </cell>
          <cell r="H36">
            <v>3</v>
          </cell>
          <cell r="I36">
            <v>5</v>
          </cell>
          <cell r="J36">
            <v>4</v>
          </cell>
          <cell r="K36">
            <v>12</v>
          </cell>
          <cell r="L36">
            <v>11</v>
          </cell>
          <cell r="M36">
            <v>11</v>
          </cell>
          <cell r="N36">
            <v>11.333333333333334</v>
          </cell>
          <cell r="O36">
            <v>20.3</v>
          </cell>
          <cell r="P36">
            <v>13</v>
          </cell>
          <cell r="R36">
            <v>7</v>
          </cell>
          <cell r="S36">
            <v>6.5</v>
          </cell>
          <cell r="U36">
            <v>26.5</v>
          </cell>
          <cell r="V36">
            <v>47</v>
          </cell>
        </row>
        <row r="37">
          <cell r="B37" t="str">
            <v>E022-01-1040/2020</v>
          </cell>
          <cell r="C37" t="str">
            <v>Salome Mukuhi KIIRIA</v>
          </cell>
          <cell r="D37">
            <v>4.5</v>
          </cell>
          <cell r="E37">
            <v>4</v>
          </cell>
          <cell r="F37">
            <v>4</v>
          </cell>
          <cell r="G37">
            <v>4.166666666666667</v>
          </cell>
          <cell r="H37">
            <v>2</v>
          </cell>
          <cell r="I37">
            <v>3</v>
          </cell>
          <cell r="J37">
            <v>2.5</v>
          </cell>
          <cell r="K37">
            <v>13</v>
          </cell>
          <cell r="L37">
            <v>12</v>
          </cell>
          <cell r="M37">
            <v>14</v>
          </cell>
          <cell r="N37">
            <v>13</v>
          </cell>
          <cell r="O37">
            <v>19.7</v>
          </cell>
          <cell r="P37">
            <v>18.5</v>
          </cell>
          <cell r="R37">
            <v>9</v>
          </cell>
          <cell r="T37">
            <v>7.5</v>
          </cell>
          <cell r="U37">
            <v>35</v>
          </cell>
          <cell r="V37">
            <v>55</v>
          </cell>
        </row>
        <row r="38">
          <cell r="B38" t="str">
            <v>E022-01-1041/2020</v>
          </cell>
          <cell r="C38" t="str">
            <v>Moses Mwangi KANGETHE</v>
          </cell>
          <cell r="D38">
            <v>3.5</v>
          </cell>
          <cell r="E38">
            <v>1</v>
          </cell>
          <cell r="F38">
            <v>1</v>
          </cell>
          <cell r="G38">
            <v>1.833333333333333</v>
          </cell>
          <cell r="H38">
            <v>2</v>
          </cell>
          <cell r="I38">
            <v>2</v>
          </cell>
          <cell r="J38">
            <v>2</v>
          </cell>
          <cell r="K38">
            <v>12</v>
          </cell>
          <cell r="L38">
            <v>5</v>
          </cell>
          <cell r="M38">
            <v>14</v>
          </cell>
          <cell r="N38">
            <v>10.333333333333332</v>
          </cell>
          <cell r="O38">
            <v>14.2</v>
          </cell>
          <cell r="P38">
            <v>15</v>
          </cell>
          <cell r="Q38">
            <v>8.5</v>
          </cell>
          <cell r="S38">
            <v>2</v>
          </cell>
          <cell r="U38">
            <v>25.5</v>
          </cell>
          <cell r="V38">
            <v>40</v>
          </cell>
        </row>
        <row r="39">
          <cell r="B39" t="str">
            <v>E022-01-1042/2020</v>
          </cell>
          <cell r="C39" t="str">
            <v>Stephen Munzyu MAINGI</v>
          </cell>
          <cell r="D39">
            <v>7.5</v>
          </cell>
          <cell r="E39">
            <v>6</v>
          </cell>
          <cell r="F39">
            <v>6</v>
          </cell>
          <cell r="G39">
            <v>6.5</v>
          </cell>
          <cell r="H39">
            <v>3</v>
          </cell>
          <cell r="I39">
            <v>5</v>
          </cell>
          <cell r="J39">
            <v>4</v>
          </cell>
          <cell r="K39">
            <v>8</v>
          </cell>
          <cell r="L39">
            <v>10</v>
          </cell>
          <cell r="M39">
            <v>11</v>
          </cell>
          <cell r="N39">
            <v>9.6666666666666661</v>
          </cell>
          <cell r="O39">
            <v>20.2</v>
          </cell>
          <cell r="P39">
            <v>18</v>
          </cell>
          <cell r="R39">
            <v>9</v>
          </cell>
          <cell r="S39">
            <v>14</v>
          </cell>
          <cell r="U39">
            <v>41</v>
          </cell>
          <cell r="V39">
            <v>61</v>
          </cell>
        </row>
        <row r="40">
          <cell r="B40" t="str">
            <v>E022-01-1043/2020</v>
          </cell>
          <cell r="C40" t="str">
            <v>Amos Sila MULWA</v>
          </cell>
          <cell r="D40">
            <v>3.5</v>
          </cell>
          <cell r="E40">
            <v>4</v>
          </cell>
          <cell r="F40">
            <v>4</v>
          </cell>
          <cell r="G40">
            <v>3.8333333333333335</v>
          </cell>
          <cell r="H40">
            <v>2</v>
          </cell>
          <cell r="I40">
            <v>4</v>
          </cell>
          <cell r="J40">
            <v>3.0000000000000004</v>
          </cell>
          <cell r="K40">
            <v>10</v>
          </cell>
          <cell r="L40">
            <v>9</v>
          </cell>
          <cell r="M40">
            <v>10</v>
          </cell>
          <cell r="N40">
            <v>9.6666666666666661</v>
          </cell>
          <cell r="O40">
            <v>16.5</v>
          </cell>
          <cell r="P40">
            <v>19</v>
          </cell>
          <cell r="Q40">
            <v>8.5</v>
          </cell>
          <cell r="T40">
            <v>9.5</v>
          </cell>
          <cell r="U40">
            <v>37</v>
          </cell>
          <cell r="V40">
            <v>54</v>
          </cell>
        </row>
        <row r="41">
          <cell r="B41" t="str">
            <v>E022-01-1044/2020</v>
          </cell>
          <cell r="C41" t="str">
            <v>Muthawa KIVAA</v>
          </cell>
          <cell r="D41">
            <v>3.5</v>
          </cell>
          <cell r="E41">
            <v>7</v>
          </cell>
          <cell r="F41">
            <v>7</v>
          </cell>
          <cell r="G41">
            <v>5.8333333333333321</v>
          </cell>
          <cell r="H41">
            <v>1</v>
          </cell>
          <cell r="I41">
            <v>4</v>
          </cell>
          <cell r="J41">
            <v>2.5</v>
          </cell>
          <cell r="K41">
            <v>9</v>
          </cell>
          <cell r="L41">
            <v>8</v>
          </cell>
          <cell r="M41">
            <v>9</v>
          </cell>
          <cell r="N41">
            <v>8.6666666666666661</v>
          </cell>
          <cell r="O41">
            <v>17</v>
          </cell>
          <cell r="P41">
            <v>15</v>
          </cell>
          <cell r="Q41">
            <v>11</v>
          </cell>
          <cell r="T41">
            <v>18</v>
          </cell>
          <cell r="U41">
            <v>44</v>
          </cell>
          <cell r="V41">
            <v>61</v>
          </cell>
        </row>
        <row r="42">
          <cell r="B42" t="str">
            <v>E022-01-1045/2020</v>
          </cell>
          <cell r="C42" t="str">
            <v>Joshua Maina KAMAU</v>
          </cell>
          <cell r="D42">
            <v>3.5</v>
          </cell>
          <cell r="E42">
            <v>7</v>
          </cell>
          <cell r="F42">
            <v>7</v>
          </cell>
          <cell r="G42">
            <v>5.8333333333333321</v>
          </cell>
          <cell r="H42">
            <v>2.5</v>
          </cell>
          <cell r="I42">
            <v>2.5</v>
          </cell>
          <cell r="J42">
            <v>2.5</v>
          </cell>
          <cell r="K42">
            <v>10</v>
          </cell>
          <cell r="L42">
            <v>11</v>
          </cell>
          <cell r="M42">
            <v>12</v>
          </cell>
          <cell r="N42">
            <v>11</v>
          </cell>
          <cell r="O42">
            <v>19.3</v>
          </cell>
          <cell r="U42" t="str">
            <v/>
          </cell>
          <cell r="V42">
            <v>19</v>
          </cell>
        </row>
        <row r="43">
          <cell r="B43" t="str">
            <v>E022-01-1046/2020</v>
          </cell>
          <cell r="C43" t="str">
            <v>Sally Kinya KIMATHI</v>
          </cell>
          <cell r="D43">
            <v>6</v>
          </cell>
          <cell r="E43">
            <v>4</v>
          </cell>
          <cell r="F43">
            <v>4</v>
          </cell>
          <cell r="G43">
            <v>4.666666666666667</v>
          </cell>
          <cell r="H43">
            <v>3</v>
          </cell>
          <cell r="I43">
            <v>2</v>
          </cell>
          <cell r="J43">
            <v>2.5</v>
          </cell>
          <cell r="K43">
            <v>11</v>
          </cell>
          <cell r="L43">
            <v>12</v>
          </cell>
          <cell r="M43">
            <v>13</v>
          </cell>
          <cell r="N43">
            <v>12</v>
          </cell>
          <cell r="O43">
            <v>19.2</v>
          </cell>
          <cell r="P43">
            <v>24.5</v>
          </cell>
          <cell r="Q43">
            <v>15</v>
          </cell>
          <cell r="T43">
            <v>13</v>
          </cell>
          <cell r="U43">
            <v>52.5</v>
          </cell>
          <cell r="V43">
            <v>72</v>
          </cell>
        </row>
        <row r="44">
          <cell r="B44" t="str">
            <v>E022-01-1047/2020</v>
          </cell>
          <cell r="C44" t="str">
            <v>Angela Waithera MAINA</v>
          </cell>
          <cell r="D44">
            <v>3.5</v>
          </cell>
          <cell r="E44">
            <v>4</v>
          </cell>
          <cell r="F44">
            <v>4</v>
          </cell>
          <cell r="G44">
            <v>3.8333333333333335</v>
          </cell>
          <cell r="H44">
            <v>3</v>
          </cell>
          <cell r="I44">
            <v>2</v>
          </cell>
          <cell r="J44">
            <v>2.5</v>
          </cell>
          <cell r="K44">
            <v>12</v>
          </cell>
          <cell r="L44">
            <v>11</v>
          </cell>
          <cell r="M44">
            <v>11</v>
          </cell>
          <cell r="N44">
            <v>11.333333333333334</v>
          </cell>
          <cell r="O44">
            <v>17.7</v>
          </cell>
          <cell r="P44">
            <v>17</v>
          </cell>
          <cell r="Q44">
            <v>9.5</v>
          </cell>
          <cell r="S44">
            <v>17.5</v>
          </cell>
          <cell r="U44">
            <v>44</v>
          </cell>
          <cell r="V44">
            <v>62</v>
          </cell>
        </row>
        <row r="45">
          <cell r="B45" t="str">
            <v>E022-01-1050/2020</v>
          </cell>
          <cell r="C45" t="str">
            <v>Lewis Murithi MWENDA</v>
          </cell>
          <cell r="D45">
            <v>5</v>
          </cell>
          <cell r="E45">
            <v>7</v>
          </cell>
          <cell r="F45">
            <v>7</v>
          </cell>
          <cell r="G45">
            <v>6.333333333333333</v>
          </cell>
          <cell r="H45">
            <v>3</v>
          </cell>
          <cell r="I45">
            <v>5</v>
          </cell>
          <cell r="J45">
            <v>4</v>
          </cell>
          <cell r="K45">
            <v>9</v>
          </cell>
          <cell r="L45">
            <v>9</v>
          </cell>
          <cell r="M45">
            <v>11</v>
          </cell>
          <cell r="N45">
            <v>9.6666666666666661</v>
          </cell>
          <cell r="O45">
            <v>20</v>
          </cell>
          <cell r="P45">
            <v>24.5</v>
          </cell>
          <cell r="Q45">
            <v>13</v>
          </cell>
          <cell r="T45">
            <v>17</v>
          </cell>
          <cell r="U45">
            <v>54.5</v>
          </cell>
          <cell r="V45">
            <v>75</v>
          </cell>
        </row>
        <row r="46">
          <cell r="B46" t="str">
            <v>E022-01-1052/2020</v>
          </cell>
          <cell r="C46" t="str">
            <v>Victor MWIRIGI</v>
          </cell>
          <cell r="D46">
            <v>1.5</v>
          </cell>
          <cell r="E46">
            <v>7</v>
          </cell>
          <cell r="F46">
            <v>7</v>
          </cell>
          <cell r="G46">
            <v>5.1666666666666661</v>
          </cell>
          <cell r="H46">
            <v>1</v>
          </cell>
          <cell r="I46">
            <v>4</v>
          </cell>
          <cell r="J46">
            <v>2.5</v>
          </cell>
          <cell r="K46">
            <v>11</v>
          </cell>
          <cell r="L46">
            <v>13</v>
          </cell>
          <cell r="M46">
            <v>9</v>
          </cell>
          <cell r="N46">
            <v>11</v>
          </cell>
          <cell r="O46">
            <v>18.7</v>
          </cell>
          <cell r="P46">
            <v>14.5</v>
          </cell>
          <cell r="Q46">
            <v>11</v>
          </cell>
          <cell r="T46">
            <v>19</v>
          </cell>
          <cell r="U46">
            <v>44.5</v>
          </cell>
          <cell r="V46">
            <v>63</v>
          </cell>
        </row>
        <row r="47">
          <cell r="B47" t="str">
            <v>E022-01-1054/2020</v>
          </cell>
          <cell r="C47" t="str">
            <v>Julius Righa MGHANGA</v>
          </cell>
          <cell r="D47">
            <v>7</v>
          </cell>
          <cell r="E47">
            <v>4</v>
          </cell>
          <cell r="F47">
            <v>4</v>
          </cell>
          <cell r="G47">
            <v>5</v>
          </cell>
          <cell r="H47">
            <v>2</v>
          </cell>
          <cell r="I47">
            <v>4</v>
          </cell>
          <cell r="J47">
            <v>3.0000000000000004</v>
          </cell>
          <cell r="K47">
            <v>10</v>
          </cell>
          <cell r="L47">
            <v>10</v>
          </cell>
          <cell r="M47">
            <v>11</v>
          </cell>
          <cell r="N47">
            <v>10.333333333333332</v>
          </cell>
          <cell r="O47">
            <v>18.3</v>
          </cell>
          <cell r="P47">
            <v>24.5</v>
          </cell>
          <cell r="Q47">
            <v>10</v>
          </cell>
          <cell r="T47">
            <v>15</v>
          </cell>
          <cell r="U47">
            <v>49.5</v>
          </cell>
          <cell r="V47">
            <v>68</v>
          </cell>
        </row>
        <row r="48">
          <cell r="B48" t="str">
            <v>E022-01-1055/2020</v>
          </cell>
          <cell r="C48" t="str">
            <v>Joe Albert NGIGI</v>
          </cell>
          <cell r="D48">
            <v>4</v>
          </cell>
          <cell r="E48">
            <v>3</v>
          </cell>
          <cell r="F48">
            <v>3</v>
          </cell>
          <cell r="G48">
            <v>3.3333333333333335</v>
          </cell>
          <cell r="H48">
            <v>2</v>
          </cell>
          <cell r="I48">
            <v>5</v>
          </cell>
          <cell r="J48">
            <v>3.5</v>
          </cell>
          <cell r="K48">
            <v>13</v>
          </cell>
          <cell r="L48">
            <v>12</v>
          </cell>
          <cell r="M48">
            <v>11</v>
          </cell>
          <cell r="N48">
            <v>12</v>
          </cell>
          <cell r="O48">
            <v>18.8</v>
          </cell>
          <cell r="P48">
            <v>24</v>
          </cell>
          <cell r="Q48">
            <v>11</v>
          </cell>
          <cell r="S48">
            <v>19</v>
          </cell>
          <cell r="U48">
            <v>54</v>
          </cell>
          <cell r="V48">
            <v>73</v>
          </cell>
        </row>
        <row r="49">
          <cell r="B49" t="str">
            <v>E022-01-1056/2020</v>
          </cell>
          <cell r="C49" t="str">
            <v>Michael Adrian NGURU</v>
          </cell>
          <cell r="D49">
            <v>3</v>
          </cell>
          <cell r="E49">
            <v>4.5</v>
          </cell>
          <cell r="F49">
            <v>4.5</v>
          </cell>
          <cell r="G49">
            <v>4</v>
          </cell>
          <cell r="H49">
            <v>3</v>
          </cell>
          <cell r="I49">
            <v>2</v>
          </cell>
          <cell r="J49">
            <v>2.5</v>
          </cell>
          <cell r="K49">
            <v>12</v>
          </cell>
          <cell r="L49">
            <v>13</v>
          </cell>
          <cell r="M49">
            <v>11</v>
          </cell>
          <cell r="N49">
            <v>12</v>
          </cell>
          <cell r="O49">
            <v>18.5</v>
          </cell>
          <cell r="P49">
            <v>13.5</v>
          </cell>
          <cell r="R49">
            <v>4</v>
          </cell>
          <cell r="T49">
            <v>8</v>
          </cell>
          <cell r="U49">
            <v>25.5</v>
          </cell>
          <cell r="V49">
            <v>44</v>
          </cell>
        </row>
        <row r="50">
          <cell r="B50" t="str">
            <v>E022-01-1057/2020</v>
          </cell>
          <cell r="C50" t="str">
            <v>Gad Kimathi MURITHI</v>
          </cell>
          <cell r="D50">
            <v>4</v>
          </cell>
          <cell r="E50">
            <v>4</v>
          </cell>
          <cell r="F50">
            <v>4</v>
          </cell>
          <cell r="G50">
            <v>4.0000000000000009</v>
          </cell>
          <cell r="H50">
            <v>2</v>
          </cell>
          <cell r="I50">
            <v>3</v>
          </cell>
          <cell r="J50">
            <v>2.5</v>
          </cell>
          <cell r="K50">
            <v>9</v>
          </cell>
          <cell r="L50">
            <v>9</v>
          </cell>
          <cell r="M50">
            <v>10</v>
          </cell>
          <cell r="N50">
            <v>9.3333333333333339</v>
          </cell>
          <cell r="O50">
            <v>15.8</v>
          </cell>
          <cell r="P50">
            <v>13.5</v>
          </cell>
          <cell r="Q50">
            <v>8</v>
          </cell>
          <cell r="S50">
            <v>13</v>
          </cell>
          <cell r="U50">
            <v>34.5</v>
          </cell>
          <cell r="V50">
            <v>50</v>
          </cell>
        </row>
        <row r="51">
          <cell r="B51" t="str">
            <v>E022-01-1058/2020</v>
          </cell>
          <cell r="C51" t="str">
            <v>Brighton Kariuki MURANGIRI</v>
          </cell>
          <cell r="D51">
            <v>4</v>
          </cell>
          <cell r="E51">
            <v>3</v>
          </cell>
          <cell r="F51">
            <v>3</v>
          </cell>
          <cell r="G51">
            <v>3.3333333333333335</v>
          </cell>
          <cell r="H51">
            <v>1</v>
          </cell>
          <cell r="I51">
            <v>5</v>
          </cell>
          <cell r="J51">
            <v>3</v>
          </cell>
          <cell r="K51">
            <v>12</v>
          </cell>
          <cell r="L51">
            <v>12</v>
          </cell>
          <cell r="M51">
            <v>13</v>
          </cell>
          <cell r="N51">
            <v>12.333333333333334</v>
          </cell>
          <cell r="O51">
            <v>18.7</v>
          </cell>
          <cell r="P51">
            <v>12.5</v>
          </cell>
          <cell r="Q51">
            <v>9</v>
          </cell>
          <cell r="T51">
            <v>11</v>
          </cell>
          <cell r="U51">
            <v>32.5</v>
          </cell>
          <cell r="V51">
            <v>51</v>
          </cell>
        </row>
        <row r="52">
          <cell r="B52" t="str">
            <v>E022-01-1060/2020</v>
          </cell>
          <cell r="C52" t="str">
            <v>Joshua NYANDWAKI</v>
          </cell>
          <cell r="D52">
            <v>4.5</v>
          </cell>
          <cell r="E52">
            <v>1</v>
          </cell>
          <cell r="F52">
            <v>1</v>
          </cell>
          <cell r="G52">
            <v>2.1666666666666665</v>
          </cell>
          <cell r="H52">
            <v>2</v>
          </cell>
          <cell r="I52">
            <v>4</v>
          </cell>
          <cell r="J52">
            <v>3.0000000000000004</v>
          </cell>
          <cell r="K52">
            <v>10</v>
          </cell>
          <cell r="L52">
            <v>12</v>
          </cell>
          <cell r="M52">
            <v>14</v>
          </cell>
          <cell r="N52">
            <v>12.000000000000002</v>
          </cell>
          <cell r="O52">
            <v>17.2</v>
          </cell>
          <cell r="P52">
            <v>19</v>
          </cell>
          <cell r="Q52">
            <v>7</v>
          </cell>
          <cell r="S52">
            <v>15</v>
          </cell>
          <cell r="U52">
            <v>41</v>
          </cell>
          <cell r="V52">
            <v>58</v>
          </cell>
        </row>
        <row r="53">
          <cell r="B53" t="str">
            <v>E022-01-1061/2020</v>
          </cell>
          <cell r="C53" t="str">
            <v>Wyntone Makomere OMUKA</v>
          </cell>
          <cell r="D53">
            <v>3.5</v>
          </cell>
          <cell r="E53">
            <v>4</v>
          </cell>
          <cell r="F53">
            <v>4</v>
          </cell>
          <cell r="G53">
            <v>3.8333333333333335</v>
          </cell>
          <cell r="H53">
            <v>2</v>
          </cell>
          <cell r="I53">
            <v>3</v>
          </cell>
          <cell r="J53">
            <v>2.5</v>
          </cell>
          <cell r="K53">
            <v>13</v>
          </cell>
          <cell r="L53">
            <v>10</v>
          </cell>
          <cell r="M53">
            <v>12</v>
          </cell>
          <cell r="N53">
            <v>11.666666666666664</v>
          </cell>
          <cell r="O53">
            <v>18</v>
          </cell>
          <cell r="P53">
            <v>21.5</v>
          </cell>
          <cell r="Q53">
            <v>8.5</v>
          </cell>
          <cell r="S53">
            <v>6.5</v>
          </cell>
          <cell r="U53">
            <v>36.5</v>
          </cell>
          <cell r="V53">
            <v>55</v>
          </cell>
        </row>
        <row r="54">
          <cell r="B54" t="str">
            <v>E022-01-1062/2020</v>
          </cell>
          <cell r="C54" t="str">
            <v>Lawrence Kipyegon LANGAT</v>
          </cell>
          <cell r="D54">
            <v>3.5</v>
          </cell>
          <cell r="E54">
            <v>4</v>
          </cell>
          <cell r="F54">
            <v>4</v>
          </cell>
          <cell r="G54">
            <v>3.8333333333333335</v>
          </cell>
          <cell r="H54">
            <v>2</v>
          </cell>
          <cell r="I54">
            <v>5</v>
          </cell>
          <cell r="J54">
            <v>3.5</v>
          </cell>
          <cell r="K54">
            <v>12</v>
          </cell>
          <cell r="L54">
            <v>11</v>
          </cell>
          <cell r="M54">
            <v>11</v>
          </cell>
          <cell r="N54">
            <v>11.333333333333334</v>
          </cell>
          <cell r="O54">
            <v>18.7</v>
          </cell>
          <cell r="P54">
            <v>20</v>
          </cell>
          <cell r="Q54">
            <v>18</v>
          </cell>
          <cell r="S54">
            <v>15.5</v>
          </cell>
          <cell r="U54">
            <v>53.5</v>
          </cell>
          <cell r="V54">
            <v>72</v>
          </cell>
        </row>
        <row r="55">
          <cell r="B55" t="str">
            <v>E022-01-1063/2020</v>
          </cell>
          <cell r="C55" t="str">
            <v>Tracy Atieno OCHIENG</v>
          </cell>
          <cell r="D55">
            <v>2</v>
          </cell>
          <cell r="E55">
            <v>3</v>
          </cell>
          <cell r="F55">
            <v>3</v>
          </cell>
          <cell r="G55">
            <v>2.6666666666666665</v>
          </cell>
          <cell r="H55">
            <v>3</v>
          </cell>
          <cell r="I55">
            <v>3</v>
          </cell>
          <cell r="J55">
            <v>3</v>
          </cell>
          <cell r="K55">
            <v>11</v>
          </cell>
          <cell r="L55">
            <v>13</v>
          </cell>
          <cell r="M55">
            <v>10</v>
          </cell>
          <cell r="N55">
            <v>11.333333333333334</v>
          </cell>
          <cell r="O55">
            <v>17</v>
          </cell>
          <cell r="P55">
            <v>13.5</v>
          </cell>
          <cell r="Q55">
            <v>9.5</v>
          </cell>
          <cell r="T55">
            <v>4.5</v>
          </cell>
          <cell r="U55">
            <v>27.5</v>
          </cell>
          <cell r="V55">
            <v>45</v>
          </cell>
        </row>
        <row r="56">
          <cell r="B56" t="str">
            <v>E022-01-1064/2020</v>
          </cell>
          <cell r="C56" t="str">
            <v>Michael OMOLO</v>
          </cell>
          <cell r="D56">
            <v>3.5</v>
          </cell>
          <cell r="E56">
            <v>6</v>
          </cell>
          <cell r="F56">
            <v>6</v>
          </cell>
          <cell r="G56">
            <v>5.1666666666666661</v>
          </cell>
          <cell r="H56">
            <v>3</v>
          </cell>
          <cell r="I56">
            <v>2</v>
          </cell>
          <cell r="J56">
            <v>2.5</v>
          </cell>
          <cell r="K56">
            <v>9</v>
          </cell>
          <cell r="L56">
            <v>12</v>
          </cell>
          <cell r="M56">
            <v>12</v>
          </cell>
          <cell r="N56">
            <v>11</v>
          </cell>
          <cell r="O56">
            <v>18.7</v>
          </cell>
          <cell r="P56">
            <v>22</v>
          </cell>
          <cell r="R56">
            <v>10</v>
          </cell>
          <cell r="S56">
            <v>17.5</v>
          </cell>
          <cell r="U56">
            <v>49.5</v>
          </cell>
          <cell r="V56">
            <v>68</v>
          </cell>
        </row>
        <row r="57">
          <cell r="B57" t="str">
            <v>E022-01-1065/2020</v>
          </cell>
          <cell r="C57" t="str">
            <v>Brian Kiprono KOTON</v>
          </cell>
          <cell r="D57">
            <v>6</v>
          </cell>
          <cell r="E57">
            <v>4</v>
          </cell>
          <cell r="F57">
            <v>4</v>
          </cell>
          <cell r="G57">
            <v>4.666666666666667</v>
          </cell>
          <cell r="H57">
            <v>2</v>
          </cell>
          <cell r="I57">
            <v>4</v>
          </cell>
          <cell r="J57">
            <v>3.0000000000000004</v>
          </cell>
          <cell r="K57">
            <v>9</v>
          </cell>
          <cell r="L57">
            <v>9</v>
          </cell>
          <cell r="M57">
            <v>10</v>
          </cell>
          <cell r="N57">
            <v>9.3333333333333339</v>
          </cell>
          <cell r="O57">
            <v>17</v>
          </cell>
          <cell r="P57">
            <v>17</v>
          </cell>
          <cell r="Q57">
            <v>9</v>
          </cell>
          <cell r="T57">
            <v>12</v>
          </cell>
          <cell r="U57">
            <v>38</v>
          </cell>
          <cell r="V57">
            <v>55</v>
          </cell>
        </row>
        <row r="58">
          <cell r="B58" t="str">
            <v>E022-01-1066/2020</v>
          </cell>
          <cell r="C58" t="str">
            <v>Christopher GITAU</v>
          </cell>
          <cell r="D58">
            <v>3.5</v>
          </cell>
          <cell r="E58">
            <v>6</v>
          </cell>
          <cell r="F58">
            <v>6</v>
          </cell>
          <cell r="G58">
            <v>5.1666666666666661</v>
          </cell>
          <cell r="H58">
            <v>2</v>
          </cell>
          <cell r="I58">
            <v>1</v>
          </cell>
          <cell r="J58">
            <v>1.5000000000000002</v>
          </cell>
          <cell r="K58">
            <v>9</v>
          </cell>
          <cell r="L58">
            <v>9</v>
          </cell>
          <cell r="M58">
            <v>6</v>
          </cell>
          <cell r="N58">
            <v>8</v>
          </cell>
          <cell r="O58">
            <v>14.7</v>
          </cell>
          <cell r="P58">
            <v>20</v>
          </cell>
          <cell r="R58">
            <v>9</v>
          </cell>
          <cell r="T58">
            <v>7</v>
          </cell>
          <cell r="U58">
            <v>36</v>
          </cell>
          <cell r="V58">
            <v>51</v>
          </cell>
        </row>
        <row r="59">
          <cell r="B59" t="str">
            <v>E022-01-1067/2020</v>
          </cell>
          <cell r="C59" t="str">
            <v>Florence Auma ODERO</v>
          </cell>
          <cell r="D59">
            <v>2.5</v>
          </cell>
          <cell r="E59">
            <v>2</v>
          </cell>
          <cell r="F59">
            <v>2</v>
          </cell>
          <cell r="G59">
            <v>2.1666666666666665</v>
          </cell>
          <cell r="H59">
            <v>3</v>
          </cell>
          <cell r="I59">
            <v>4</v>
          </cell>
          <cell r="J59">
            <v>3.5</v>
          </cell>
          <cell r="K59">
            <v>10</v>
          </cell>
          <cell r="L59">
            <v>9</v>
          </cell>
          <cell r="M59">
            <v>10</v>
          </cell>
          <cell r="N59">
            <v>9.6666666666666661</v>
          </cell>
          <cell r="O59">
            <v>15.3</v>
          </cell>
          <cell r="P59">
            <v>15.5</v>
          </cell>
          <cell r="Q59">
            <v>7</v>
          </cell>
          <cell r="S59">
            <v>4.5</v>
          </cell>
          <cell r="U59">
            <v>27</v>
          </cell>
          <cell r="V59">
            <v>42</v>
          </cell>
        </row>
        <row r="60">
          <cell r="B60" t="str">
            <v>E022-01-1068/2020</v>
          </cell>
          <cell r="C60" t="str">
            <v>Nicholus Kamau NG'ANG'A</v>
          </cell>
          <cell r="D60">
            <v>1</v>
          </cell>
          <cell r="E60">
            <v>2</v>
          </cell>
          <cell r="F60">
            <v>2</v>
          </cell>
          <cell r="G60">
            <v>1.6666666666666667</v>
          </cell>
          <cell r="H60">
            <v>2</v>
          </cell>
          <cell r="I60">
            <v>5</v>
          </cell>
          <cell r="J60">
            <v>3.5</v>
          </cell>
          <cell r="K60">
            <v>8</v>
          </cell>
          <cell r="L60">
            <v>9</v>
          </cell>
          <cell r="M60">
            <v>12</v>
          </cell>
          <cell r="N60">
            <v>9.6666666666666661</v>
          </cell>
          <cell r="O60">
            <v>14.8</v>
          </cell>
          <cell r="P60">
            <v>9.5</v>
          </cell>
          <cell r="Q60">
            <v>5</v>
          </cell>
          <cell r="S60">
            <v>2</v>
          </cell>
          <cell r="U60">
            <v>16.5</v>
          </cell>
          <cell r="V60">
            <v>31</v>
          </cell>
        </row>
        <row r="61">
          <cell r="B61" t="str">
            <v>E022-01-1069/2020</v>
          </cell>
          <cell r="C61" t="str">
            <v>Raymond KILONZO</v>
          </cell>
          <cell r="D61">
            <v>1</v>
          </cell>
          <cell r="E61">
            <v>3</v>
          </cell>
          <cell r="F61">
            <v>3</v>
          </cell>
          <cell r="G61">
            <v>2.3333333333333335</v>
          </cell>
          <cell r="H61">
            <v>2</v>
          </cell>
          <cell r="I61">
            <v>4</v>
          </cell>
          <cell r="J61">
            <v>3.0000000000000004</v>
          </cell>
          <cell r="K61">
            <v>10</v>
          </cell>
          <cell r="L61">
            <v>11</v>
          </cell>
          <cell r="M61">
            <v>12</v>
          </cell>
          <cell r="N61">
            <v>11</v>
          </cell>
          <cell r="O61">
            <v>16.3</v>
          </cell>
          <cell r="P61">
            <v>18</v>
          </cell>
          <cell r="Q61">
            <v>6</v>
          </cell>
          <cell r="T61">
            <v>16.5</v>
          </cell>
          <cell r="U61">
            <v>40.5</v>
          </cell>
          <cell r="V61">
            <v>57</v>
          </cell>
        </row>
        <row r="62">
          <cell r="B62" t="str">
            <v>E022-01-1070/2020</v>
          </cell>
          <cell r="C62" t="str">
            <v>Benclinton Makembu MURIITHI</v>
          </cell>
          <cell r="D62">
            <v>1</v>
          </cell>
          <cell r="E62">
            <v>2</v>
          </cell>
          <cell r="F62">
            <v>2</v>
          </cell>
          <cell r="G62">
            <v>1.6666666666666667</v>
          </cell>
          <cell r="H62">
            <v>2</v>
          </cell>
          <cell r="I62">
            <v>4</v>
          </cell>
          <cell r="J62">
            <v>3.0000000000000004</v>
          </cell>
          <cell r="K62">
            <v>10</v>
          </cell>
          <cell r="L62">
            <v>10</v>
          </cell>
          <cell r="M62">
            <v>8</v>
          </cell>
          <cell r="N62">
            <v>9.3333333333333339</v>
          </cell>
          <cell r="O62">
            <v>14</v>
          </cell>
          <cell r="P62">
            <v>9.5</v>
          </cell>
          <cell r="Q62">
            <v>8.5</v>
          </cell>
          <cell r="S62">
            <v>10.5</v>
          </cell>
          <cell r="U62">
            <v>28.5</v>
          </cell>
          <cell r="V62">
            <v>43</v>
          </cell>
        </row>
        <row r="63">
          <cell r="B63" t="str">
            <v>E022-01-1071/2020</v>
          </cell>
          <cell r="C63" t="str">
            <v>David Karanja MWANGI</v>
          </cell>
          <cell r="D63">
            <v>2.5</v>
          </cell>
          <cell r="E63">
            <v>3</v>
          </cell>
          <cell r="F63">
            <v>3</v>
          </cell>
          <cell r="G63">
            <v>2.8333333333333335</v>
          </cell>
          <cell r="H63">
            <v>2</v>
          </cell>
          <cell r="I63">
            <v>5</v>
          </cell>
          <cell r="J63">
            <v>3.5</v>
          </cell>
          <cell r="K63">
            <v>10</v>
          </cell>
          <cell r="L63">
            <v>10</v>
          </cell>
          <cell r="M63">
            <v>10</v>
          </cell>
          <cell r="N63">
            <v>10</v>
          </cell>
          <cell r="O63">
            <v>16.3</v>
          </cell>
          <cell r="P63">
            <v>17</v>
          </cell>
          <cell r="Q63">
            <v>6</v>
          </cell>
          <cell r="T63">
            <v>15.5</v>
          </cell>
          <cell r="U63">
            <v>38.5</v>
          </cell>
          <cell r="V63">
            <v>55</v>
          </cell>
        </row>
        <row r="64">
          <cell r="B64" t="str">
            <v>E022-01-1072/2020</v>
          </cell>
          <cell r="C64" t="str">
            <v>Austin Kaburia KIBAARA</v>
          </cell>
          <cell r="D64">
            <v>3</v>
          </cell>
          <cell r="E64">
            <v>3</v>
          </cell>
          <cell r="F64">
            <v>3</v>
          </cell>
          <cell r="G64">
            <v>3</v>
          </cell>
          <cell r="H64">
            <v>2</v>
          </cell>
          <cell r="I64">
            <v>5</v>
          </cell>
          <cell r="J64">
            <v>3.5</v>
          </cell>
          <cell r="K64">
            <v>12</v>
          </cell>
          <cell r="L64">
            <v>11</v>
          </cell>
          <cell r="M64">
            <v>10</v>
          </cell>
          <cell r="N64">
            <v>10.999999999999998</v>
          </cell>
          <cell r="O64">
            <v>17.5</v>
          </cell>
          <cell r="P64">
            <v>20</v>
          </cell>
          <cell r="Q64">
            <v>10</v>
          </cell>
          <cell r="T64">
            <v>11</v>
          </cell>
          <cell r="U64">
            <v>41</v>
          </cell>
          <cell r="V64">
            <v>59</v>
          </cell>
        </row>
        <row r="65">
          <cell r="B65" t="str">
            <v>E022-01-1074/2020</v>
          </cell>
          <cell r="C65" t="str">
            <v>Ian Kiptoo ROTICH</v>
          </cell>
          <cell r="D65">
            <v>3.5</v>
          </cell>
          <cell r="E65">
            <v>3</v>
          </cell>
          <cell r="F65">
            <v>3</v>
          </cell>
          <cell r="G65">
            <v>3.1666666666666665</v>
          </cell>
          <cell r="H65">
            <v>2</v>
          </cell>
          <cell r="I65">
            <v>5</v>
          </cell>
          <cell r="J65">
            <v>3.5</v>
          </cell>
          <cell r="K65">
            <v>11</v>
          </cell>
          <cell r="L65">
            <v>9</v>
          </cell>
          <cell r="M65">
            <v>12</v>
          </cell>
          <cell r="N65">
            <v>10.666666666666666</v>
          </cell>
          <cell r="O65">
            <v>17.3</v>
          </cell>
          <cell r="P65">
            <v>13.5</v>
          </cell>
          <cell r="Q65">
            <v>9</v>
          </cell>
          <cell r="T65">
            <v>5</v>
          </cell>
          <cell r="U65">
            <v>27.5</v>
          </cell>
          <cell r="V65">
            <v>45</v>
          </cell>
        </row>
        <row r="66">
          <cell r="B66" t="str">
            <v>E022-01-1075/2020</v>
          </cell>
          <cell r="C66" t="str">
            <v>Kiprotich Don KIPTANUI</v>
          </cell>
          <cell r="D66">
            <v>3.5</v>
          </cell>
          <cell r="E66">
            <v>2</v>
          </cell>
          <cell r="F66">
            <v>2</v>
          </cell>
          <cell r="G66">
            <v>2.5</v>
          </cell>
          <cell r="H66">
            <v>3</v>
          </cell>
          <cell r="I66">
            <v>2</v>
          </cell>
          <cell r="J66">
            <v>2.5</v>
          </cell>
          <cell r="K66">
            <v>11</v>
          </cell>
          <cell r="L66">
            <v>12</v>
          </cell>
          <cell r="M66">
            <v>13</v>
          </cell>
          <cell r="N66">
            <v>12</v>
          </cell>
          <cell r="O66">
            <v>17</v>
          </cell>
          <cell r="P66">
            <v>12.5</v>
          </cell>
          <cell r="R66">
            <v>1</v>
          </cell>
          <cell r="S66">
            <v>12</v>
          </cell>
          <cell r="U66">
            <v>25.5</v>
          </cell>
          <cell r="V66">
            <v>43</v>
          </cell>
        </row>
        <row r="67">
          <cell r="B67" t="str">
            <v>E022-01-1076/2020</v>
          </cell>
          <cell r="C67" t="str">
            <v>Victory Ayuma SITATI</v>
          </cell>
          <cell r="D67">
            <v>2.5</v>
          </cell>
          <cell r="E67">
            <v>5</v>
          </cell>
          <cell r="F67">
            <v>5</v>
          </cell>
          <cell r="G67">
            <v>4.166666666666667</v>
          </cell>
          <cell r="H67">
            <v>2</v>
          </cell>
          <cell r="I67">
            <v>4</v>
          </cell>
          <cell r="J67">
            <v>3.0000000000000004</v>
          </cell>
          <cell r="K67">
            <v>12</v>
          </cell>
          <cell r="L67">
            <v>12</v>
          </cell>
          <cell r="M67">
            <v>13</v>
          </cell>
          <cell r="N67">
            <v>12.333333333333334</v>
          </cell>
          <cell r="O67">
            <v>19.5</v>
          </cell>
          <cell r="P67">
            <v>11.5</v>
          </cell>
          <cell r="Q67">
            <v>8</v>
          </cell>
          <cell r="T67">
            <v>8</v>
          </cell>
          <cell r="U67">
            <v>27.5</v>
          </cell>
          <cell r="V67">
            <v>47</v>
          </cell>
        </row>
        <row r="68">
          <cell r="B68" t="str">
            <v>E022-01-1077/2020</v>
          </cell>
          <cell r="C68" t="str">
            <v>Emmanuel Kimeres KAPKONI</v>
          </cell>
          <cell r="D68">
            <v>1</v>
          </cell>
          <cell r="E68">
            <v>5</v>
          </cell>
          <cell r="F68">
            <v>5</v>
          </cell>
          <cell r="G68">
            <v>3.6666666666666665</v>
          </cell>
          <cell r="H68">
            <v>3</v>
          </cell>
          <cell r="I68">
            <v>3</v>
          </cell>
          <cell r="J68">
            <v>3</v>
          </cell>
          <cell r="K68">
            <v>12</v>
          </cell>
          <cell r="L68">
            <v>12</v>
          </cell>
          <cell r="M68">
            <v>11</v>
          </cell>
          <cell r="N68">
            <v>11.666666666666666</v>
          </cell>
          <cell r="O68">
            <v>18.3</v>
          </cell>
          <cell r="P68">
            <v>16.5</v>
          </cell>
          <cell r="Q68">
            <v>10.5</v>
          </cell>
          <cell r="T68">
            <v>12</v>
          </cell>
          <cell r="U68">
            <v>39</v>
          </cell>
          <cell r="V68">
            <v>57</v>
          </cell>
        </row>
        <row r="69">
          <cell r="B69" t="str">
            <v>E022-01-1078/2020</v>
          </cell>
          <cell r="C69" t="str">
            <v>Collins Kipkogei KIPLAGAT</v>
          </cell>
          <cell r="D69">
            <v>3</v>
          </cell>
          <cell r="E69">
            <v>1</v>
          </cell>
          <cell r="F69">
            <v>1</v>
          </cell>
          <cell r="G69">
            <v>1.6666666666666667</v>
          </cell>
          <cell r="H69">
            <v>4</v>
          </cell>
          <cell r="I69">
            <v>1</v>
          </cell>
          <cell r="J69">
            <v>2.5</v>
          </cell>
          <cell r="K69">
            <v>11</v>
          </cell>
          <cell r="L69">
            <v>9</v>
          </cell>
          <cell r="M69">
            <v>10</v>
          </cell>
          <cell r="N69">
            <v>10</v>
          </cell>
          <cell r="O69">
            <v>14.2</v>
          </cell>
          <cell r="P69">
            <v>16.5</v>
          </cell>
          <cell r="Q69">
            <v>6</v>
          </cell>
          <cell r="S69">
            <v>12.5</v>
          </cell>
          <cell r="U69">
            <v>35</v>
          </cell>
          <cell r="V69">
            <v>49</v>
          </cell>
        </row>
        <row r="70">
          <cell r="B70" t="str">
            <v>E022-01-1079/2020</v>
          </cell>
          <cell r="C70" t="str">
            <v>Seth Baraka WEKESA</v>
          </cell>
          <cell r="D70">
            <v>4</v>
          </cell>
          <cell r="E70">
            <v>1</v>
          </cell>
          <cell r="F70">
            <v>1</v>
          </cell>
          <cell r="G70">
            <v>2</v>
          </cell>
          <cell r="H70">
            <v>2</v>
          </cell>
          <cell r="I70">
            <v>5</v>
          </cell>
          <cell r="J70">
            <v>3.5</v>
          </cell>
          <cell r="K70">
            <v>9</v>
          </cell>
          <cell r="L70">
            <v>9</v>
          </cell>
          <cell r="M70">
            <v>7.5</v>
          </cell>
          <cell r="N70">
            <v>8.5</v>
          </cell>
          <cell r="O70">
            <v>14</v>
          </cell>
          <cell r="P70">
            <v>9</v>
          </cell>
          <cell r="Q70">
            <v>9</v>
          </cell>
          <cell r="T70">
            <v>8</v>
          </cell>
          <cell r="U70">
            <v>26</v>
          </cell>
          <cell r="V70">
            <v>40</v>
          </cell>
        </row>
        <row r="71">
          <cell r="B71" t="str">
            <v>E022-01-1080/2020</v>
          </cell>
          <cell r="C71" t="str">
            <v>Collins Mumo MANTHI</v>
          </cell>
          <cell r="D71">
            <v>5</v>
          </cell>
          <cell r="E71">
            <v>2.5</v>
          </cell>
          <cell r="F71">
            <v>2.5</v>
          </cell>
          <cell r="G71">
            <v>3.3333333333333335</v>
          </cell>
          <cell r="H71">
            <v>2</v>
          </cell>
          <cell r="I71">
            <v>5</v>
          </cell>
          <cell r="J71">
            <v>3.5</v>
          </cell>
          <cell r="K71">
            <v>10</v>
          </cell>
          <cell r="L71">
            <v>13</v>
          </cell>
          <cell r="M71">
            <v>12</v>
          </cell>
          <cell r="N71">
            <v>11.666666666666664</v>
          </cell>
          <cell r="O71">
            <v>18.5</v>
          </cell>
          <cell r="P71">
            <v>16</v>
          </cell>
          <cell r="R71">
            <v>2</v>
          </cell>
          <cell r="T71">
            <v>7</v>
          </cell>
          <cell r="U71">
            <v>25</v>
          </cell>
          <cell r="V71">
            <v>44</v>
          </cell>
        </row>
        <row r="72">
          <cell r="B72" t="str">
            <v>E022-01-1081/2020</v>
          </cell>
          <cell r="C72" t="str">
            <v>Davies Musheni SHISIA</v>
          </cell>
          <cell r="D72">
            <v>0.5</v>
          </cell>
          <cell r="E72">
            <v>2</v>
          </cell>
          <cell r="F72">
            <v>2</v>
          </cell>
          <cell r="G72">
            <v>1.5</v>
          </cell>
          <cell r="H72">
            <v>2</v>
          </cell>
          <cell r="I72">
            <v>4</v>
          </cell>
          <cell r="J72">
            <v>3.0000000000000004</v>
          </cell>
          <cell r="K72">
            <v>9</v>
          </cell>
          <cell r="L72">
            <v>9</v>
          </cell>
          <cell r="M72">
            <v>10</v>
          </cell>
          <cell r="N72">
            <v>9.3333333333333339</v>
          </cell>
          <cell r="O72">
            <v>13.8</v>
          </cell>
          <cell r="P72">
            <v>14</v>
          </cell>
          <cell r="Q72">
            <v>8</v>
          </cell>
          <cell r="T72">
            <v>10.5</v>
          </cell>
          <cell r="U72">
            <v>32.5</v>
          </cell>
          <cell r="V72">
            <v>46</v>
          </cell>
        </row>
        <row r="73">
          <cell r="B73" t="str">
            <v>E022-01-1082/2020</v>
          </cell>
          <cell r="C73" t="str">
            <v>Ray Wafula WEKESA</v>
          </cell>
          <cell r="D73">
            <v>1</v>
          </cell>
          <cell r="E73">
            <v>1</v>
          </cell>
          <cell r="F73">
            <v>1</v>
          </cell>
          <cell r="G73">
            <v>1.0000000000000002</v>
          </cell>
          <cell r="H73">
            <v>2</v>
          </cell>
          <cell r="I73">
            <v>4</v>
          </cell>
          <cell r="J73">
            <v>3.0000000000000004</v>
          </cell>
          <cell r="K73">
            <v>9</v>
          </cell>
          <cell r="L73">
            <v>11</v>
          </cell>
          <cell r="M73">
            <v>10</v>
          </cell>
          <cell r="N73">
            <v>10</v>
          </cell>
          <cell r="O73">
            <v>14</v>
          </cell>
          <cell r="P73">
            <v>16</v>
          </cell>
          <cell r="Q73">
            <v>9</v>
          </cell>
          <cell r="T73">
            <v>7.5</v>
          </cell>
          <cell r="U73">
            <v>32.5</v>
          </cell>
          <cell r="V73">
            <v>47</v>
          </cell>
        </row>
        <row r="74">
          <cell r="B74" t="str">
            <v>E022-01-1083/2020</v>
          </cell>
          <cell r="C74" t="str">
            <v>Randy Baraka Mumelo SIMIYU</v>
          </cell>
          <cell r="D74">
            <v>3</v>
          </cell>
          <cell r="E74">
            <v>5</v>
          </cell>
          <cell r="F74">
            <v>5</v>
          </cell>
          <cell r="G74">
            <v>4.333333333333333</v>
          </cell>
          <cell r="H74">
            <v>2</v>
          </cell>
          <cell r="I74">
            <v>2</v>
          </cell>
          <cell r="J74">
            <v>2</v>
          </cell>
          <cell r="K74">
            <v>12</v>
          </cell>
          <cell r="L74">
            <v>12</v>
          </cell>
          <cell r="M74">
            <v>10</v>
          </cell>
          <cell r="N74">
            <v>11.333333333333334</v>
          </cell>
          <cell r="O74">
            <v>17.7</v>
          </cell>
          <cell r="P74">
            <v>16</v>
          </cell>
          <cell r="Q74">
            <v>9</v>
          </cell>
          <cell r="T74">
            <v>7</v>
          </cell>
          <cell r="U74">
            <v>32</v>
          </cell>
          <cell r="V74">
            <v>50</v>
          </cell>
        </row>
        <row r="75">
          <cell r="B75" t="str">
            <v>E022-01-1084/2020</v>
          </cell>
          <cell r="C75" t="str">
            <v>Farries Ngai SEDA</v>
          </cell>
          <cell r="D75">
            <v>4</v>
          </cell>
          <cell r="E75">
            <v>2</v>
          </cell>
          <cell r="F75">
            <v>2</v>
          </cell>
          <cell r="G75">
            <v>2.6666666666666665</v>
          </cell>
          <cell r="H75">
            <v>3</v>
          </cell>
          <cell r="I75">
            <v>2</v>
          </cell>
          <cell r="J75">
            <v>2.5</v>
          </cell>
          <cell r="K75">
            <v>13</v>
          </cell>
          <cell r="L75">
            <v>12</v>
          </cell>
          <cell r="M75">
            <v>12</v>
          </cell>
          <cell r="N75">
            <v>12.333333333333334</v>
          </cell>
          <cell r="O75">
            <v>17.5</v>
          </cell>
          <cell r="P75">
            <v>21</v>
          </cell>
          <cell r="Q75">
            <v>8</v>
          </cell>
          <cell r="S75">
            <v>12</v>
          </cell>
          <cell r="U75">
            <v>41</v>
          </cell>
          <cell r="V75">
            <v>59</v>
          </cell>
        </row>
        <row r="76">
          <cell r="B76" t="str">
            <v>E022-01-1085/2020</v>
          </cell>
          <cell r="C76" t="str">
            <v>Kelvin Ochieng OMONDI</v>
          </cell>
          <cell r="D76">
            <v>3.5</v>
          </cell>
          <cell r="E76">
            <v>1</v>
          </cell>
          <cell r="F76">
            <v>1</v>
          </cell>
          <cell r="G76">
            <v>1.833333333333333</v>
          </cell>
          <cell r="H76">
            <v>5</v>
          </cell>
          <cell r="I76">
            <v>4</v>
          </cell>
          <cell r="J76">
            <v>4.5</v>
          </cell>
          <cell r="K76">
            <v>10</v>
          </cell>
          <cell r="L76">
            <v>8</v>
          </cell>
          <cell r="M76">
            <v>11</v>
          </cell>
          <cell r="N76">
            <v>9.6666666666666661</v>
          </cell>
          <cell r="O76">
            <v>16</v>
          </cell>
          <cell r="P76">
            <v>14</v>
          </cell>
          <cell r="Q76">
            <v>10</v>
          </cell>
          <cell r="T76">
            <v>7.5</v>
          </cell>
          <cell r="U76">
            <v>31.5</v>
          </cell>
          <cell r="V76">
            <v>48</v>
          </cell>
        </row>
        <row r="77">
          <cell r="B77" t="str">
            <v>E022-01-1086/2020</v>
          </cell>
          <cell r="C77" t="str">
            <v>Rony Oronje ONYANGO</v>
          </cell>
          <cell r="D77">
            <v>1.5</v>
          </cell>
          <cell r="E77">
            <v>1</v>
          </cell>
          <cell r="F77">
            <v>1</v>
          </cell>
          <cell r="G77">
            <v>1.1666666666666667</v>
          </cell>
          <cell r="H77">
            <v>3</v>
          </cell>
          <cell r="I77">
            <v>5</v>
          </cell>
          <cell r="J77">
            <v>4</v>
          </cell>
          <cell r="K77">
            <v>11</v>
          </cell>
          <cell r="L77">
            <v>13</v>
          </cell>
          <cell r="M77">
            <v>9</v>
          </cell>
          <cell r="N77">
            <v>11</v>
          </cell>
          <cell r="O77">
            <v>16.2</v>
          </cell>
          <cell r="P77">
            <v>6</v>
          </cell>
          <cell r="Q77">
            <v>13.5</v>
          </cell>
          <cell r="S77">
            <v>20</v>
          </cell>
          <cell r="U77">
            <v>39.5</v>
          </cell>
          <cell r="V77">
            <v>56</v>
          </cell>
        </row>
        <row r="78">
          <cell r="B78" t="str">
            <v>E022-01-1087/2020</v>
          </cell>
          <cell r="C78" t="str">
            <v>Geoffrey Elly NISSI</v>
          </cell>
          <cell r="D78">
            <v>4.5</v>
          </cell>
          <cell r="E78">
            <v>3</v>
          </cell>
          <cell r="F78">
            <v>3</v>
          </cell>
          <cell r="G78">
            <v>3.5</v>
          </cell>
          <cell r="H78">
            <v>3</v>
          </cell>
          <cell r="I78">
            <v>5</v>
          </cell>
          <cell r="J78">
            <v>4</v>
          </cell>
          <cell r="K78">
            <v>11</v>
          </cell>
          <cell r="L78">
            <v>13</v>
          </cell>
          <cell r="M78">
            <v>11</v>
          </cell>
          <cell r="N78">
            <v>11.666666666666666</v>
          </cell>
          <cell r="O78">
            <v>19.2</v>
          </cell>
          <cell r="P78">
            <v>20.5</v>
          </cell>
          <cell r="Q78">
            <v>10.5</v>
          </cell>
          <cell r="S78">
            <v>15</v>
          </cell>
          <cell r="T78">
            <v>8</v>
          </cell>
          <cell r="U78">
            <v>46</v>
          </cell>
          <cell r="V78">
            <v>65</v>
          </cell>
        </row>
        <row r="79">
          <cell r="B79" t="str">
            <v>E022-01-1089/2020</v>
          </cell>
          <cell r="C79" t="str">
            <v>David MISANGO</v>
          </cell>
          <cell r="D79">
            <v>3.5</v>
          </cell>
          <cell r="E79">
            <v>4</v>
          </cell>
          <cell r="F79">
            <v>4</v>
          </cell>
          <cell r="G79">
            <v>3.8333333333333335</v>
          </cell>
          <cell r="H79">
            <v>2</v>
          </cell>
          <cell r="I79">
            <v>2</v>
          </cell>
          <cell r="J79">
            <v>2</v>
          </cell>
          <cell r="K79">
            <v>10</v>
          </cell>
          <cell r="L79">
            <v>9</v>
          </cell>
          <cell r="M79">
            <v>10</v>
          </cell>
          <cell r="N79">
            <v>9.6666666666666661</v>
          </cell>
          <cell r="O79">
            <v>15.5</v>
          </cell>
          <cell r="P79">
            <v>18.5</v>
          </cell>
          <cell r="Q79">
            <v>13.5</v>
          </cell>
          <cell r="S79">
            <v>18.5</v>
          </cell>
          <cell r="U79">
            <v>50.5</v>
          </cell>
          <cell r="V79">
            <v>66</v>
          </cell>
        </row>
        <row r="80">
          <cell r="B80" t="str">
            <v>E022-01-1090/2020</v>
          </cell>
          <cell r="C80" t="str">
            <v>Ignatius Kiptoo RUTO</v>
          </cell>
          <cell r="D80">
            <v>6.5</v>
          </cell>
          <cell r="E80">
            <v>5</v>
          </cell>
          <cell r="F80">
            <v>5</v>
          </cell>
          <cell r="G80">
            <v>5.5</v>
          </cell>
          <cell r="H80">
            <v>2</v>
          </cell>
          <cell r="I80">
            <v>2</v>
          </cell>
          <cell r="J80">
            <v>2</v>
          </cell>
          <cell r="K80">
            <v>11</v>
          </cell>
          <cell r="L80">
            <v>10</v>
          </cell>
          <cell r="M80">
            <v>10</v>
          </cell>
          <cell r="N80">
            <v>10.333333333333332</v>
          </cell>
          <cell r="O80">
            <v>17.8</v>
          </cell>
          <cell r="P80">
            <v>15</v>
          </cell>
          <cell r="Q80">
            <v>10.5</v>
          </cell>
          <cell r="T80">
            <v>11.5</v>
          </cell>
          <cell r="U80">
            <v>37</v>
          </cell>
          <cell r="V80">
            <v>55</v>
          </cell>
        </row>
        <row r="81">
          <cell r="B81" t="str">
            <v>E022-01-1163/2020</v>
          </cell>
          <cell r="C81" t="str">
            <v>Caleb Luhombo</v>
          </cell>
          <cell r="D81">
            <v>2</v>
          </cell>
          <cell r="E81">
            <v>6</v>
          </cell>
          <cell r="F81">
            <v>6</v>
          </cell>
          <cell r="G81">
            <v>4.666666666666667</v>
          </cell>
          <cell r="H81">
            <v>3</v>
          </cell>
          <cell r="I81">
            <v>4</v>
          </cell>
          <cell r="J81">
            <v>3.5</v>
          </cell>
          <cell r="K81">
            <v>10</v>
          </cell>
          <cell r="L81">
            <v>9</v>
          </cell>
          <cell r="M81">
            <v>11</v>
          </cell>
          <cell r="N81">
            <v>10</v>
          </cell>
          <cell r="O81">
            <v>18.2</v>
          </cell>
          <cell r="P81">
            <v>22.5</v>
          </cell>
          <cell r="R81">
            <v>10</v>
          </cell>
          <cell r="S81">
            <v>18</v>
          </cell>
          <cell r="U81">
            <v>50.5</v>
          </cell>
          <cell r="V81">
            <v>69</v>
          </cell>
        </row>
        <row r="82">
          <cell r="B82" t="str">
            <v>E022-01-1167/2020</v>
          </cell>
          <cell r="C82" t="str">
            <v>Nicolas Kipchumba TANUI</v>
          </cell>
          <cell r="D82">
            <v>4.5</v>
          </cell>
          <cell r="E82">
            <v>3</v>
          </cell>
          <cell r="F82">
            <v>3</v>
          </cell>
          <cell r="G82">
            <v>3.5</v>
          </cell>
          <cell r="H82">
            <v>3</v>
          </cell>
          <cell r="I82">
            <v>3</v>
          </cell>
          <cell r="J82">
            <v>3</v>
          </cell>
          <cell r="K82">
            <v>11</v>
          </cell>
          <cell r="L82">
            <v>11</v>
          </cell>
          <cell r="M82">
            <v>12</v>
          </cell>
          <cell r="N82">
            <v>11.333333333333334</v>
          </cell>
          <cell r="O82">
            <v>17.8</v>
          </cell>
          <cell r="P82">
            <v>22</v>
          </cell>
          <cell r="Q82">
            <v>6</v>
          </cell>
          <cell r="S82">
            <v>13.5</v>
          </cell>
          <cell r="U82">
            <v>41.5</v>
          </cell>
          <cell r="V82">
            <v>59</v>
          </cell>
        </row>
        <row r="83">
          <cell r="B83" t="str">
            <v>E022-01-1594/2020</v>
          </cell>
          <cell r="C83" t="str">
            <v>Joash KIPROTICH</v>
          </cell>
          <cell r="D83">
            <v>3</v>
          </cell>
          <cell r="E83">
            <v>3</v>
          </cell>
          <cell r="F83">
            <v>3</v>
          </cell>
          <cell r="G83">
            <v>3</v>
          </cell>
          <cell r="H83">
            <v>2</v>
          </cell>
          <cell r="I83">
            <v>5</v>
          </cell>
          <cell r="J83">
            <v>3.5</v>
          </cell>
          <cell r="K83">
            <v>9</v>
          </cell>
          <cell r="L83">
            <v>9</v>
          </cell>
          <cell r="M83">
            <v>6</v>
          </cell>
          <cell r="N83">
            <v>8</v>
          </cell>
          <cell r="O83">
            <v>14.5</v>
          </cell>
          <cell r="P83">
            <v>16</v>
          </cell>
          <cell r="R83">
            <v>11</v>
          </cell>
          <cell r="S83">
            <v>10.5</v>
          </cell>
          <cell r="U83">
            <v>37.5</v>
          </cell>
          <cell r="V83">
            <v>52</v>
          </cell>
        </row>
        <row r="84">
          <cell r="B84" t="str">
            <v>E022-01-2101/2020</v>
          </cell>
          <cell r="C84" t="str">
            <v>Brian Mwangala AYEKHA</v>
          </cell>
          <cell r="D84">
            <v>2.5</v>
          </cell>
          <cell r="E84">
            <v>6.5</v>
          </cell>
          <cell r="F84">
            <v>6.5</v>
          </cell>
          <cell r="G84">
            <v>5.166666666666667</v>
          </cell>
          <cell r="H84">
            <v>4</v>
          </cell>
          <cell r="I84">
            <v>2</v>
          </cell>
          <cell r="J84">
            <v>3.0000000000000004</v>
          </cell>
          <cell r="K84">
            <v>9</v>
          </cell>
          <cell r="L84">
            <v>9</v>
          </cell>
          <cell r="M84">
            <v>9</v>
          </cell>
          <cell r="N84">
            <v>8.9999999999999982</v>
          </cell>
          <cell r="O84">
            <v>17.2</v>
          </cell>
          <cell r="P84">
            <v>10</v>
          </cell>
          <cell r="Q84">
            <v>8</v>
          </cell>
          <cell r="T84">
            <v>16</v>
          </cell>
          <cell r="U84">
            <v>34</v>
          </cell>
          <cell r="V84">
            <v>51</v>
          </cell>
        </row>
        <row r="85">
          <cell r="B85" t="str">
            <v>E022-01-2108/2020</v>
          </cell>
          <cell r="C85" t="str">
            <v>Benson Mwendwa KILEI</v>
          </cell>
          <cell r="D85">
            <v>1.5</v>
          </cell>
          <cell r="E85">
            <v>4</v>
          </cell>
          <cell r="F85">
            <v>4</v>
          </cell>
          <cell r="G85">
            <v>3.1666666666666665</v>
          </cell>
          <cell r="H85">
            <v>2</v>
          </cell>
          <cell r="I85">
            <v>4</v>
          </cell>
          <cell r="J85">
            <v>3.0000000000000004</v>
          </cell>
          <cell r="K85">
            <v>10</v>
          </cell>
          <cell r="L85">
            <v>13</v>
          </cell>
          <cell r="M85">
            <v>11</v>
          </cell>
          <cell r="N85">
            <v>11.333333333333334</v>
          </cell>
          <cell r="O85">
            <v>17.5</v>
          </cell>
          <cell r="P85">
            <v>19</v>
          </cell>
          <cell r="R85">
            <v>8</v>
          </cell>
          <cell r="T85">
            <v>9.5</v>
          </cell>
          <cell r="U85">
            <v>36.5</v>
          </cell>
          <cell r="V85">
            <v>54</v>
          </cell>
        </row>
        <row r="86">
          <cell r="B86" t="str">
            <v>E022-01-2113/2020</v>
          </cell>
          <cell r="C86" t="str">
            <v>Luqman Ali Ahmed Sheikh ALI</v>
          </cell>
          <cell r="D86">
            <v>3.5</v>
          </cell>
          <cell r="E86">
            <v>1</v>
          </cell>
          <cell r="F86">
            <v>1</v>
          </cell>
          <cell r="G86">
            <v>1.833333333333333</v>
          </cell>
          <cell r="H86">
            <v>3</v>
          </cell>
          <cell r="I86">
            <v>2</v>
          </cell>
          <cell r="J86">
            <v>2.5</v>
          </cell>
          <cell r="K86">
            <v>14</v>
          </cell>
          <cell r="L86">
            <v>14</v>
          </cell>
          <cell r="M86">
            <v>14</v>
          </cell>
          <cell r="N86">
            <v>14</v>
          </cell>
          <cell r="O86">
            <v>18.3</v>
          </cell>
          <cell r="P86">
            <v>13.5</v>
          </cell>
          <cell r="Q86">
            <v>8</v>
          </cell>
          <cell r="S86">
            <v>16.5</v>
          </cell>
          <cell r="U86">
            <v>38</v>
          </cell>
          <cell r="V86">
            <v>56</v>
          </cell>
        </row>
        <row r="87">
          <cell r="B87" t="str">
            <v>E022-01-2138/2020</v>
          </cell>
          <cell r="C87" t="str">
            <v>Dennis Mungai NDUNGU</v>
          </cell>
          <cell r="G87">
            <v>0</v>
          </cell>
          <cell r="J87">
            <v>0</v>
          </cell>
          <cell r="N87">
            <v>0</v>
          </cell>
          <cell r="O87" t="str">
            <v/>
          </cell>
          <cell r="U87" t="str">
            <v/>
          </cell>
          <cell r="V87" t="str">
            <v/>
          </cell>
        </row>
        <row r="88">
          <cell r="B88" t="str">
            <v>E022-01-2140/2020</v>
          </cell>
          <cell r="C88" t="str">
            <v>Dennis Mwangi KAMATHIRO</v>
          </cell>
          <cell r="D88">
            <v>2.5</v>
          </cell>
          <cell r="E88">
            <v>6</v>
          </cell>
          <cell r="F88">
            <v>6</v>
          </cell>
          <cell r="G88">
            <v>4.833333333333333</v>
          </cell>
          <cell r="H88">
            <v>2</v>
          </cell>
          <cell r="I88">
            <v>4</v>
          </cell>
          <cell r="J88">
            <v>3.0000000000000004</v>
          </cell>
          <cell r="K88">
            <v>12</v>
          </cell>
          <cell r="L88">
            <v>10</v>
          </cell>
          <cell r="M88">
            <v>10</v>
          </cell>
          <cell r="N88">
            <v>10.666666666666666</v>
          </cell>
          <cell r="O88">
            <v>18.5</v>
          </cell>
          <cell r="P88">
            <v>14</v>
          </cell>
          <cell r="Q88">
            <v>9</v>
          </cell>
          <cell r="S88">
            <v>7.5</v>
          </cell>
          <cell r="U88">
            <v>30.5</v>
          </cell>
          <cell r="V88">
            <v>49</v>
          </cell>
        </row>
        <row r="89">
          <cell r="B89" t="str">
            <v>E022-01-2151/2020</v>
          </cell>
          <cell r="C89" t="str">
            <v>Milton Kiai MWANGI</v>
          </cell>
          <cell r="D89">
            <v>2.5</v>
          </cell>
          <cell r="E89">
            <v>5</v>
          </cell>
          <cell r="F89">
            <v>5</v>
          </cell>
          <cell r="G89">
            <v>4.166666666666667</v>
          </cell>
          <cell r="H89">
            <v>3</v>
          </cell>
          <cell r="I89">
            <v>5</v>
          </cell>
          <cell r="J89">
            <v>4</v>
          </cell>
          <cell r="K89">
            <v>10</v>
          </cell>
          <cell r="L89">
            <v>9</v>
          </cell>
          <cell r="M89">
            <v>8</v>
          </cell>
          <cell r="N89">
            <v>8.9999999999999982</v>
          </cell>
          <cell r="O89">
            <v>17.2</v>
          </cell>
          <cell r="P89">
            <v>9</v>
          </cell>
          <cell r="R89">
            <v>10</v>
          </cell>
          <cell r="S89">
            <v>14</v>
          </cell>
          <cell r="U89">
            <v>33</v>
          </cell>
          <cell r="V89">
            <v>50</v>
          </cell>
        </row>
        <row r="90">
          <cell r="B90" t="str">
            <v>E022-01-2156/2020</v>
          </cell>
          <cell r="C90" t="str">
            <v>Isaac Muriuki NJERU</v>
          </cell>
          <cell r="G90">
            <v>0</v>
          </cell>
          <cell r="J90">
            <v>0</v>
          </cell>
          <cell r="N90">
            <v>0</v>
          </cell>
          <cell r="O90" t="str">
            <v/>
          </cell>
          <cell r="U90" t="str">
            <v/>
          </cell>
          <cell r="V90" t="str">
            <v/>
          </cell>
        </row>
        <row r="91">
          <cell r="B91" t="str">
            <v>E022-01-2174/2020</v>
          </cell>
          <cell r="C91" t="str">
            <v>Brendan Jesse Ochieng</v>
          </cell>
          <cell r="G91">
            <v>0</v>
          </cell>
          <cell r="J91">
            <v>0</v>
          </cell>
          <cell r="N91">
            <v>0</v>
          </cell>
          <cell r="O91" t="str">
            <v/>
          </cell>
          <cell r="U91" t="str">
            <v/>
          </cell>
          <cell r="V91" t="str">
            <v/>
          </cell>
        </row>
        <row r="92">
          <cell r="B92" t="str">
            <v>E022-01-2192/2020</v>
          </cell>
          <cell r="C92" t="str">
            <v>Mark Waitiki THUO</v>
          </cell>
          <cell r="D92">
            <v>3</v>
          </cell>
          <cell r="E92">
            <v>2.5</v>
          </cell>
          <cell r="F92">
            <v>2.5</v>
          </cell>
          <cell r="G92">
            <v>2.6666666666666665</v>
          </cell>
          <cell r="H92">
            <v>3</v>
          </cell>
          <cell r="I92">
            <v>4</v>
          </cell>
          <cell r="J92">
            <v>3.5</v>
          </cell>
          <cell r="K92">
            <v>12</v>
          </cell>
          <cell r="L92">
            <v>11</v>
          </cell>
          <cell r="M92">
            <v>13</v>
          </cell>
          <cell r="N92">
            <v>12</v>
          </cell>
          <cell r="O92">
            <v>18.2</v>
          </cell>
          <cell r="P92">
            <v>12</v>
          </cell>
          <cell r="Q92">
            <v>8</v>
          </cell>
          <cell r="S92">
            <v>1.5</v>
          </cell>
          <cell r="U92">
            <v>21.5</v>
          </cell>
          <cell r="V92">
            <v>40</v>
          </cell>
        </row>
        <row r="93">
          <cell r="B93" t="str">
            <v>E022-01-2283/2020</v>
          </cell>
          <cell r="C93" t="str">
            <v>Kenneth Ng'ang'a WAMBUI</v>
          </cell>
          <cell r="D93">
            <v>3</v>
          </cell>
          <cell r="E93">
            <v>4</v>
          </cell>
          <cell r="F93">
            <v>4</v>
          </cell>
          <cell r="G93">
            <v>3.6666666666666665</v>
          </cell>
          <cell r="H93">
            <v>2</v>
          </cell>
          <cell r="I93">
            <v>3</v>
          </cell>
          <cell r="J93">
            <v>2.5</v>
          </cell>
          <cell r="K93">
            <v>10</v>
          </cell>
          <cell r="L93">
            <v>8</v>
          </cell>
          <cell r="M93">
            <v>6</v>
          </cell>
          <cell r="N93">
            <v>8</v>
          </cell>
          <cell r="O93">
            <v>14.2</v>
          </cell>
          <cell r="P93">
            <v>12</v>
          </cell>
          <cell r="Q93">
            <v>5</v>
          </cell>
          <cell r="S93">
            <v>10</v>
          </cell>
          <cell r="U93">
            <v>27</v>
          </cell>
          <cell r="V93">
            <v>41</v>
          </cell>
        </row>
        <row r="94">
          <cell r="B94" t="str">
            <v>E022-01-2285/2020</v>
          </cell>
          <cell r="C94" t="str">
            <v>Victor Mwangi NDABA</v>
          </cell>
          <cell r="D94">
            <v>3</v>
          </cell>
          <cell r="E94">
            <v>4</v>
          </cell>
          <cell r="F94">
            <v>4</v>
          </cell>
          <cell r="G94">
            <v>3.6666666666666665</v>
          </cell>
          <cell r="H94">
            <v>2.5</v>
          </cell>
          <cell r="I94">
            <v>5</v>
          </cell>
          <cell r="J94">
            <v>3.75</v>
          </cell>
          <cell r="K94">
            <v>7.5</v>
          </cell>
          <cell r="L94">
            <v>8</v>
          </cell>
          <cell r="M94">
            <v>8</v>
          </cell>
          <cell r="N94">
            <v>7.8333333333333321</v>
          </cell>
          <cell r="O94">
            <v>15.3</v>
          </cell>
          <cell r="U94" t="str">
            <v/>
          </cell>
          <cell r="V94">
            <v>15</v>
          </cell>
        </row>
        <row r="95">
          <cell r="B95" t="str">
            <v>E022-01-2325/2020</v>
          </cell>
          <cell r="C95" t="str">
            <v>Elsie Sang CHEROP</v>
          </cell>
          <cell r="D95">
            <v>3.5</v>
          </cell>
          <cell r="E95">
            <v>1</v>
          </cell>
          <cell r="F95">
            <v>1</v>
          </cell>
          <cell r="G95">
            <v>1.833333333333333</v>
          </cell>
          <cell r="H95">
            <v>2</v>
          </cell>
          <cell r="I95">
            <v>5</v>
          </cell>
          <cell r="J95">
            <v>3.5</v>
          </cell>
          <cell r="K95">
            <v>13</v>
          </cell>
          <cell r="L95">
            <v>13</v>
          </cell>
          <cell r="M95">
            <v>13</v>
          </cell>
          <cell r="N95">
            <v>13</v>
          </cell>
          <cell r="O95">
            <v>18.3</v>
          </cell>
          <cell r="P95">
            <v>16</v>
          </cell>
          <cell r="Q95">
            <v>10</v>
          </cell>
          <cell r="S95">
            <v>14.5</v>
          </cell>
          <cell r="U95">
            <v>40.5</v>
          </cell>
          <cell r="V95">
            <v>59</v>
          </cell>
        </row>
        <row r="96">
          <cell r="B96" t="str">
            <v>E022-01-2347/2020</v>
          </cell>
          <cell r="C96" t="str">
            <v>Mbarak Mahmud BREK</v>
          </cell>
          <cell r="D96">
            <v>3</v>
          </cell>
          <cell r="E96">
            <v>5</v>
          </cell>
          <cell r="F96">
            <v>5</v>
          </cell>
          <cell r="G96">
            <v>4.333333333333333</v>
          </cell>
          <cell r="H96">
            <v>2</v>
          </cell>
          <cell r="I96">
            <v>4</v>
          </cell>
          <cell r="J96">
            <v>3.0000000000000004</v>
          </cell>
          <cell r="K96">
            <v>11</v>
          </cell>
          <cell r="L96">
            <v>10</v>
          </cell>
          <cell r="M96">
            <v>12</v>
          </cell>
          <cell r="N96">
            <v>11</v>
          </cell>
          <cell r="O96">
            <v>18.3</v>
          </cell>
          <cell r="P96">
            <v>9.5</v>
          </cell>
          <cell r="Q96">
            <v>15</v>
          </cell>
          <cell r="S96">
            <v>9.5</v>
          </cell>
          <cell r="U96">
            <v>34</v>
          </cell>
          <cell r="V96">
            <v>52</v>
          </cell>
        </row>
        <row r="97">
          <cell r="B97" t="str">
            <v>E022-01-2385/2019</v>
          </cell>
          <cell r="C97" t="str">
            <v>Bernard Kimani MUGWE</v>
          </cell>
          <cell r="D97">
            <v>5</v>
          </cell>
          <cell r="E97">
            <v>3</v>
          </cell>
          <cell r="F97">
            <v>3</v>
          </cell>
          <cell r="G97">
            <v>3.6666666666666665</v>
          </cell>
          <cell r="H97">
            <v>2</v>
          </cell>
          <cell r="I97">
            <v>2</v>
          </cell>
          <cell r="J97">
            <v>2</v>
          </cell>
          <cell r="K97">
            <v>12</v>
          </cell>
          <cell r="L97">
            <v>10</v>
          </cell>
          <cell r="M97">
            <v>10</v>
          </cell>
          <cell r="N97">
            <v>10.666666666666666</v>
          </cell>
          <cell r="O97">
            <v>16.3</v>
          </cell>
          <cell r="P97">
            <v>18.5</v>
          </cell>
          <cell r="Q97">
            <v>13</v>
          </cell>
          <cell r="S97">
            <v>10</v>
          </cell>
          <cell r="U97">
            <v>41.5</v>
          </cell>
          <cell r="V97">
            <v>58</v>
          </cell>
        </row>
        <row r="98">
          <cell r="B98" t="str">
            <v>E022-01-2454/2020</v>
          </cell>
          <cell r="C98" t="str">
            <v>Peter Ndiba MUIGAI</v>
          </cell>
          <cell r="D98">
            <v>7.5</v>
          </cell>
          <cell r="E98">
            <v>7</v>
          </cell>
          <cell r="F98">
            <v>7</v>
          </cell>
          <cell r="G98">
            <v>7.166666666666667</v>
          </cell>
          <cell r="H98">
            <v>3</v>
          </cell>
          <cell r="I98">
            <v>3</v>
          </cell>
          <cell r="J98">
            <v>3</v>
          </cell>
          <cell r="K98">
            <v>10</v>
          </cell>
          <cell r="L98">
            <v>11</v>
          </cell>
          <cell r="M98">
            <v>8</v>
          </cell>
          <cell r="N98">
            <v>9.6666666666666661</v>
          </cell>
          <cell r="O98">
            <v>19.8</v>
          </cell>
          <cell r="P98">
            <v>15</v>
          </cell>
          <cell r="Q98">
            <v>9.5</v>
          </cell>
          <cell r="S98">
            <v>2.5</v>
          </cell>
          <cell r="U98">
            <v>27</v>
          </cell>
          <cell r="V98">
            <v>47</v>
          </cell>
        </row>
        <row r="99">
          <cell r="B99" t="str">
            <v>E022-01-2608/2020</v>
          </cell>
          <cell r="C99" t="str">
            <v>Martin Irungu MWANGI</v>
          </cell>
          <cell r="D99">
            <v>7</v>
          </cell>
          <cell r="E99">
            <v>8</v>
          </cell>
          <cell r="F99">
            <v>8</v>
          </cell>
          <cell r="G99">
            <v>7.666666666666667</v>
          </cell>
          <cell r="H99">
            <v>3</v>
          </cell>
          <cell r="I99">
            <v>3</v>
          </cell>
          <cell r="J99">
            <v>3</v>
          </cell>
          <cell r="K99">
            <v>8</v>
          </cell>
          <cell r="L99">
            <v>10</v>
          </cell>
          <cell r="M99">
            <v>12</v>
          </cell>
          <cell r="N99">
            <v>10</v>
          </cell>
          <cell r="O99">
            <v>20.7</v>
          </cell>
          <cell r="P99">
            <v>20.5</v>
          </cell>
          <cell r="Q99">
            <v>11.5</v>
          </cell>
          <cell r="S99">
            <v>18</v>
          </cell>
          <cell r="U99">
            <v>50</v>
          </cell>
          <cell r="V99">
            <v>71</v>
          </cell>
        </row>
        <row r="100">
          <cell r="B100" t="str">
            <v>E022-01-1048/2020</v>
          </cell>
          <cell r="C100" t="str">
            <v>Tony Clinton MUTUMA</v>
          </cell>
          <cell r="D100">
            <v>4.5</v>
          </cell>
          <cell r="E100">
            <v>4</v>
          </cell>
          <cell r="F100">
            <v>4</v>
          </cell>
          <cell r="G100">
            <v>4.166666666666667</v>
          </cell>
          <cell r="H100">
            <v>3</v>
          </cell>
          <cell r="I100">
            <v>5</v>
          </cell>
          <cell r="J100">
            <v>4</v>
          </cell>
          <cell r="K100">
            <v>12</v>
          </cell>
          <cell r="L100">
            <v>12</v>
          </cell>
          <cell r="M100">
            <v>10</v>
          </cell>
          <cell r="N100">
            <v>11.333333333333334</v>
          </cell>
          <cell r="O100">
            <v>19.5</v>
          </cell>
          <cell r="P100">
            <v>18</v>
          </cell>
          <cell r="Q100">
            <v>15</v>
          </cell>
          <cell r="T100">
            <v>3</v>
          </cell>
          <cell r="U100">
            <v>36</v>
          </cell>
          <cell r="V100">
            <v>56</v>
          </cell>
        </row>
        <row r="101">
          <cell r="B101" t="str">
            <v>E022-01-0754/2019</v>
          </cell>
          <cell r="C101" t="str">
            <v>John MATHAI</v>
          </cell>
          <cell r="D101">
            <v>3</v>
          </cell>
          <cell r="E101">
            <v>4.5</v>
          </cell>
          <cell r="F101">
            <v>4.5</v>
          </cell>
          <cell r="G101">
            <v>4</v>
          </cell>
          <cell r="H101">
            <v>2</v>
          </cell>
          <cell r="I101">
            <v>3</v>
          </cell>
          <cell r="J101">
            <v>2.5</v>
          </cell>
          <cell r="K101">
            <v>9</v>
          </cell>
          <cell r="L101">
            <v>9</v>
          </cell>
          <cell r="M101">
            <v>10</v>
          </cell>
          <cell r="N101">
            <v>9.3333333333333339</v>
          </cell>
          <cell r="O101">
            <v>15.8</v>
          </cell>
          <cell r="P101">
            <v>8.5</v>
          </cell>
          <cell r="Q101">
            <v>14</v>
          </cell>
          <cell r="S101">
            <v>12.5</v>
          </cell>
          <cell r="U101">
            <v>35</v>
          </cell>
          <cell r="V101">
            <v>51</v>
          </cell>
        </row>
        <row r="102">
          <cell r="B102" t="str">
            <v>E022-01-0758/2019</v>
          </cell>
          <cell r="C102" t="str">
            <v>Bwonda Brian NDEMO</v>
          </cell>
          <cell r="D102">
            <v>5</v>
          </cell>
          <cell r="E102">
            <v>5</v>
          </cell>
          <cell r="F102">
            <v>5</v>
          </cell>
          <cell r="G102">
            <v>5</v>
          </cell>
          <cell r="H102">
            <v>2.5</v>
          </cell>
          <cell r="I102">
            <v>3</v>
          </cell>
          <cell r="J102">
            <v>2.75</v>
          </cell>
          <cell r="K102">
            <v>12</v>
          </cell>
          <cell r="L102">
            <v>9</v>
          </cell>
          <cell r="M102">
            <v>10</v>
          </cell>
          <cell r="N102">
            <v>10.333333333333332</v>
          </cell>
          <cell r="O102">
            <v>18.100000000000001</v>
          </cell>
          <cell r="P102">
            <v>12</v>
          </cell>
          <cell r="Q102">
            <v>15</v>
          </cell>
          <cell r="S102">
            <v>12</v>
          </cell>
          <cell r="U102">
            <v>39</v>
          </cell>
          <cell r="V102">
            <v>57</v>
          </cell>
        </row>
        <row r="103">
          <cell r="B103" t="str">
            <v>E022-01-0776/2019</v>
          </cell>
          <cell r="C103" t="str">
            <v>George Gichuki THUKU</v>
          </cell>
          <cell r="D103">
            <v>5</v>
          </cell>
          <cell r="E103">
            <v>2</v>
          </cell>
          <cell r="F103">
            <v>2</v>
          </cell>
          <cell r="G103">
            <v>3</v>
          </cell>
          <cell r="H103">
            <v>2</v>
          </cell>
          <cell r="I103">
            <v>3</v>
          </cell>
          <cell r="J103">
            <v>2.5</v>
          </cell>
          <cell r="K103">
            <v>13</v>
          </cell>
          <cell r="L103">
            <v>13</v>
          </cell>
          <cell r="M103">
            <v>12</v>
          </cell>
          <cell r="N103">
            <v>12.666666666666666</v>
          </cell>
          <cell r="O103">
            <v>18.2</v>
          </cell>
          <cell r="P103">
            <v>24</v>
          </cell>
          <cell r="Q103">
            <v>7.5</v>
          </cell>
          <cell r="T103">
            <v>12</v>
          </cell>
          <cell r="U103">
            <v>43.5</v>
          </cell>
          <cell r="V103">
            <v>62</v>
          </cell>
        </row>
        <row r="104">
          <cell r="B104" t="str">
            <v>E022-01-0783/2019</v>
          </cell>
          <cell r="C104" t="str">
            <v>Mwaniki Fredrick NJAGI</v>
          </cell>
          <cell r="D104">
            <v>1.5</v>
          </cell>
          <cell r="E104">
            <v>1</v>
          </cell>
          <cell r="F104">
            <v>1</v>
          </cell>
          <cell r="G104">
            <v>1.1666666666666667</v>
          </cell>
          <cell r="H104">
            <v>2</v>
          </cell>
          <cell r="I104">
            <v>3</v>
          </cell>
          <cell r="J104">
            <v>2.5</v>
          </cell>
          <cell r="K104">
            <v>12</v>
          </cell>
          <cell r="L104">
            <v>13</v>
          </cell>
          <cell r="M104">
            <v>13</v>
          </cell>
          <cell r="N104">
            <v>12.666666666666666</v>
          </cell>
          <cell r="O104">
            <v>16.3</v>
          </cell>
          <cell r="P104">
            <v>7.5</v>
          </cell>
          <cell r="Q104">
            <v>7</v>
          </cell>
          <cell r="T104">
            <v>9</v>
          </cell>
          <cell r="U104">
            <v>23.5</v>
          </cell>
          <cell r="V104">
            <v>40</v>
          </cell>
        </row>
        <row r="105">
          <cell r="B105" t="str">
            <v>E022-01-0791/2019</v>
          </cell>
          <cell r="C105" t="str">
            <v>Precious Mumbi</v>
          </cell>
          <cell r="D105">
            <v>4</v>
          </cell>
          <cell r="E105">
            <v>2</v>
          </cell>
          <cell r="F105">
            <v>2</v>
          </cell>
          <cell r="G105">
            <v>2.6666666666666665</v>
          </cell>
          <cell r="H105">
            <v>4</v>
          </cell>
          <cell r="I105">
            <v>5</v>
          </cell>
          <cell r="J105">
            <v>4.5</v>
          </cell>
          <cell r="K105">
            <v>13</v>
          </cell>
          <cell r="L105">
            <v>14</v>
          </cell>
          <cell r="M105">
            <v>13</v>
          </cell>
          <cell r="N105">
            <v>13.333333333333336</v>
          </cell>
          <cell r="O105">
            <v>20.5</v>
          </cell>
          <cell r="P105">
            <v>10.5</v>
          </cell>
          <cell r="Q105">
            <v>6</v>
          </cell>
          <cell r="S105">
            <v>2.5</v>
          </cell>
          <cell r="U105">
            <v>19</v>
          </cell>
          <cell r="V105">
            <v>40</v>
          </cell>
        </row>
        <row r="106">
          <cell r="B106" t="str">
            <v>E022-01-0798/2019</v>
          </cell>
          <cell r="C106" t="str">
            <v>Peter Kinyanjui KAMAU</v>
          </cell>
          <cell r="D106">
            <v>3</v>
          </cell>
          <cell r="E106">
            <v>6</v>
          </cell>
          <cell r="F106">
            <v>6</v>
          </cell>
          <cell r="G106">
            <v>5</v>
          </cell>
          <cell r="H106">
            <v>2</v>
          </cell>
          <cell r="I106">
            <v>3</v>
          </cell>
          <cell r="J106">
            <v>2.5</v>
          </cell>
          <cell r="K106">
            <v>12</v>
          </cell>
          <cell r="L106">
            <v>13</v>
          </cell>
          <cell r="M106">
            <v>11</v>
          </cell>
          <cell r="N106">
            <v>12</v>
          </cell>
          <cell r="O106">
            <v>19.5</v>
          </cell>
          <cell r="P106">
            <v>13.5</v>
          </cell>
          <cell r="R106">
            <v>0</v>
          </cell>
          <cell r="S106">
            <v>18</v>
          </cell>
          <cell r="U106">
            <v>31.5</v>
          </cell>
          <cell r="V106">
            <v>51</v>
          </cell>
        </row>
        <row r="107">
          <cell r="B107" t="str">
            <v>E022-01-0810/2019</v>
          </cell>
          <cell r="C107" t="str">
            <v>Wilson kisompe toroge</v>
          </cell>
          <cell r="D107">
            <v>3</v>
          </cell>
          <cell r="E107">
            <v>6</v>
          </cell>
          <cell r="F107">
            <v>6</v>
          </cell>
          <cell r="G107">
            <v>5</v>
          </cell>
          <cell r="H107">
            <v>3</v>
          </cell>
          <cell r="I107">
            <v>2.5</v>
          </cell>
          <cell r="J107">
            <v>2.75</v>
          </cell>
          <cell r="K107">
            <v>12</v>
          </cell>
          <cell r="L107">
            <v>12</v>
          </cell>
          <cell r="M107">
            <v>9</v>
          </cell>
          <cell r="N107">
            <v>11</v>
          </cell>
          <cell r="O107">
            <v>18.8</v>
          </cell>
          <cell r="P107">
            <v>18.5</v>
          </cell>
          <cell r="R107">
            <v>6</v>
          </cell>
          <cell r="T107">
            <v>13</v>
          </cell>
          <cell r="U107">
            <v>37.5</v>
          </cell>
          <cell r="V107">
            <v>56</v>
          </cell>
        </row>
        <row r="108">
          <cell r="B108" t="str">
            <v>E022-01-0845/2019</v>
          </cell>
          <cell r="C108" t="str">
            <v>Maweu Bright Mambo</v>
          </cell>
          <cell r="D108">
            <v>3</v>
          </cell>
          <cell r="E108">
            <v>4</v>
          </cell>
          <cell r="F108">
            <v>4</v>
          </cell>
          <cell r="G108">
            <v>3.6666666666666665</v>
          </cell>
          <cell r="H108">
            <v>2</v>
          </cell>
          <cell r="I108">
            <v>3</v>
          </cell>
          <cell r="J108">
            <v>2.5</v>
          </cell>
          <cell r="K108">
            <v>11</v>
          </cell>
          <cell r="L108">
            <v>10</v>
          </cell>
          <cell r="M108">
            <v>9</v>
          </cell>
          <cell r="N108">
            <v>10</v>
          </cell>
          <cell r="O108">
            <v>16.2</v>
          </cell>
          <cell r="P108">
            <v>8.5</v>
          </cell>
          <cell r="Q108">
            <v>17</v>
          </cell>
          <cell r="S108">
            <v>14</v>
          </cell>
          <cell r="U108">
            <v>39.5</v>
          </cell>
          <cell r="V108">
            <v>56</v>
          </cell>
        </row>
        <row r="109">
          <cell r="B109" t="str">
            <v>E022-01-0866/2019</v>
          </cell>
          <cell r="C109" t="str">
            <v>Edwin Kariuki MAINA</v>
          </cell>
          <cell r="D109">
            <v>1.5</v>
          </cell>
          <cell r="E109">
            <v>3</v>
          </cell>
          <cell r="F109">
            <v>3</v>
          </cell>
          <cell r="G109">
            <v>2.5</v>
          </cell>
          <cell r="H109">
            <v>3</v>
          </cell>
          <cell r="I109">
            <v>3</v>
          </cell>
          <cell r="J109">
            <v>3</v>
          </cell>
          <cell r="K109">
            <v>7.5</v>
          </cell>
          <cell r="L109">
            <v>8</v>
          </cell>
          <cell r="M109">
            <v>8</v>
          </cell>
          <cell r="N109">
            <v>7.8333333333333321</v>
          </cell>
          <cell r="O109">
            <v>13.3</v>
          </cell>
          <cell r="P109">
            <v>18</v>
          </cell>
          <cell r="Q109">
            <v>9</v>
          </cell>
          <cell r="T109">
            <v>4</v>
          </cell>
          <cell r="U109">
            <v>31</v>
          </cell>
          <cell r="V109">
            <v>44</v>
          </cell>
        </row>
        <row r="110">
          <cell r="B110" t="str">
            <v>E022-01-2007/2019</v>
          </cell>
          <cell r="C110" t="str">
            <v>Kabi John</v>
          </cell>
          <cell r="D110">
            <v>3</v>
          </cell>
          <cell r="E110">
            <v>4</v>
          </cell>
          <cell r="F110">
            <v>4</v>
          </cell>
          <cell r="G110">
            <v>3.6666666666666665</v>
          </cell>
          <cell r="H110">
            <v>2</v>
          </cell>
          <cell r="I110">
            <v>5</v>
          </cell>
          <cell r="J110">
            <v>3.5</v>
          </cell>
          <cell r="K110">
            <v>12</v>
          </cell>
          <cell r="L110">
            <v>10</v>
          </cell>
          <cell r="M110">
            <v>12</v>
          </cell>
          <cell r="N110">
            <v>11.333333333333334</v>
          </cell>
          <cell r="O110">
            <v>18.5</v>
          </cell>
          <cell r="P110">
            <v>15</v>
          </cell>
          <cell r="Q110">
            <v>12.5</v>
          </cell>
          <cell r="S110">
            <v>11</v>
          </cell>
          <cell r="U110">
            <v>38.5</v>
          </cell>
          <cell r="V110">
            <v>57</v>
          </cell>
        </row>
        <row r="111">
          <cell r="B111" t="str">
            <v>E022-01-1887/2018</v>
          </cell>
          <cell r="C111" t="str">
            <v>Elias Ndumo NDERITU</v>
          </cell>
          <cell r="D111">
            <v>3</v>
          </cell>
          <cell r="E111">
            <v>3</v>
          </cell>
          <cell r="F111">
            <v>3</v>
          </cell>
          <cell r="G111">
            <v>3</v>
          </cell>
          <cell r="H111">
            <v>2.5</v>
          </cell>
          <cell r="I111">
            <v>3</v>
          </cell>
          <cell r="J111">
            <v>2.75</v>
          </cell>
          <cell r="K111">
            <v>9</v>
          </cell>
          <cell r="L111">
            <v>9</v>
          </cell>
          <cell r="M111">
            <v>8</v>
          </cell>
          <cell r="N111">
            <v>8.6666666666666661</v>
          </cell>
          <cell r="O111">
            <v>14.4</v>
          </cell>
          <cell r="P111">
            <v>18.5</v>
          </cell>
          <cell r="Q111">
            <v>11</v>
          </cell>
          <cell r="T111">
            <v>0</v>
          </cell>
          <cell r="U111">
            <v>29.5</v>
          </cell>
          <cell r="V111">
            <v>44</v>
          </cell>
        </row>
        <row r="112">
          <cell r="B112" t="str">
            <v>E022-01-2069/2018</v>
          </cell>
          <cell r="C112" t="str">
            <v>Elizabeth Mugure MAINA</v>
          </cell>
          <cell r="D112">
            <v>6</v>
          </cell>
          <cell r="E112">
            <v>2</v>
          </cell>
          <cell r="F112">
            <v>2</v>
          </cell>
          <cell r="G112">
            <v>3.3333333333333335</v>
          </cell>
          <cell r="H112">
            <v>2</v>
          </cell>
          <cell r="I112">
            <v>3</v>
          </cell>
          <cell r="J112">
            <v>2.5</v>
          </cell>
          <cell r="K112">
            <v>12</v>
          </cell>
          <cell r="L112">
            <v>12</v>
          </cell>
          <cell r="M112">
            <v>13</v>
          </cell>
          <cell r="N112">
            <v>12.333333333333334</v>
          </cell>
          <cell r="O112">
            <v>18.2</v>
          </cell>
          <cell r="P112">
            <v>18</v>
          </cell>
          <cell r="Q112">
            <v>7</v>
          </cell>
          <cell r="S112">
            <v>1.5</v>
          </cell>
          <cell r="U112">
            <v>26.5</v>
          </cell>
          <cell r="V112">
            <v>45</v>
          </cell>
        </row>
        <row r="113">
          <cell r="B113" t="str">
            <v>E022-01-0710/2017</v>
          </cell>
          <cell r="C113" t="str">
            <v>Charles Karibu RIKA</v>
          </cell>
          <cell r="D113">
            <v>3</v>
          </cell>
          <cell r="E113">
            <v>1</v>
          </cell>
          <cell r="F113">
            <v>1</v>
          </cell>
          <cell r="G113">
            <v>1.6666666666666667</v>
          </cell>
          <cell r="H113">
            <v>2</v>
          </cell>
          <cell r="I113">
            <v>2</v>
          </cell>
          <cell r="J113">
            <v>2</v>
          </cell>
          <cell r="K113">
            <v>8</v>
          </cell>
          <cell r="L113">
            <v>14</v>
          </cell>
          <cell r="M113">
            <v>13</v>
          </cell>
          <cell r="N113">
            <v>11.666666666666666</v>
          </cell>
          <cell r="O113">
            <v>15.3</v>
          </cell>
          <cell r="P113">
            <v>7</v>
          </cell>
          <cell r="Q113">
            <v>11.5</v>
          </cell>
          <cell r="T113">
            <v>6</v>
          </cell>
          <cell r="U113">
            <v>24.5</v>
          </cell>
          <cell r="V113">
            <v>40</v>
          </cell>
        </row>
        <row r="114">
          <cell r="B114" t="str">
            <v>E022-01-1097/2018</v>
          </cell>
          <cell r="C114" t="str">
            <v>Johnstone Gakonya KUNG'U</v>
          </cell>
          <cell r="G114">
            <v>0</v>
          </cell>
          <cell r="J114">
            <v>0</v>
          </cell>
          <cell r="N114">
            <v>0</v>
          </cell>
          <cell r="O114" t="str">
            <v/>
          </cell>
          <cell r="U114" t="str">
            <v/>
          </cell>
          <cell r="V114" t="str">
            <v/>
          </cell>
        </row>
        <row r="115">
          <cell r="B115" t="str">
            <v>E022-01-1755/2018</v>
          </cell>
          <cell r="C115" t="str">
            <v>Quinton Muriuki WANJOHI</v>
          </cell>
          <cell r="D115">
            <v>3.5</v>
          </cell>
          <cell r="E115">
            <v>4</v>
          </cell>
          <cell r="F115">
            <v>4</v>
          </cell>
          <cell r="G115">
            <v>3.8333333333333335</v>
          </cell>
          <cell r="H115">
            <v>2</v>
          </cell>
          <cell r="I115">
            <v>4</v>
          </cell>
          <cell r="J115">
            <v>3.0000000000000004</v>
          </cell>
          <cell r="K115">
            <v>8</v>
          </cell>
          <cell r="L115">
            <v>7.5</v>
          </cell>
          <cell r="M115">
            <v>7.5</v>
          </cell>
          <cell r="N115">
            <v>7.666666666666667</v>
          </cell>
          <cell r="O115">
            <v>14.5</v>
          </cell>
          <cell r="P115">
            <v>10.5</v>
          </cell>
          <cell r="Q115">
            <v>9</v>
          </cell>
          <cell r="T115">
            <v>12.5</v>
          </cell>
          <cell r="U115">
            <v>32</v>
          </cell>
          <cell r="V115">
            <v>47</v>
          </cell>
        </row>
        <row r="116">
          <cell r="B116" t="str">
            <v>E022-01-1087/2018</v>
          </cell>
          <cell r="C116" t="str">
            <v>Humphrey Mutua Muasya</v>
          </cell>
          <cell r="E116">
            <v>3</v>
          </cell>
          <cell r="F116">
            <v>3</v>
          </cell>
          <cell r="G116">
            <v>3</v>
          </cell>
          <cell r="I116">
            <v>3</v>
          </cell>
          <cell r="J116">
            <v>3</v>
          </cell>
          <cell r="K116">
            <v>8</v>
          </cell>
          <cell r="L116">
            <v>7.5</v>
          </cell>
          <cell r="M116">
            <v>7.5</v>
          </cell>
          <cell r="N116">
            <v>7.666666666666667</v>
          </cell>
          <cell r="O116">
            <v>13.7</v>
          </cell>
          <cell r="P116">
            <v>7.5</v>
          </cell>
          <cell r="Q116">
            <v>11</v>
          </cell>
          <cell r="T116">
            <v>8</v>
          </cell>
          <cell r="U116">
            <v>26.5</v>
          </cell>
          <cell r="V116">
            <v>40</v>
          </cell>
        </row>
        <row r="117">
          <cell r="B117" t="str">
            <v>E022-01-0775/2019</v>
          </cell>
          <cell r="C117" t="str">
            <v>James Wambua Ngei</v>
          </cell>
          <cell r="D117">
            <v>5</v>
          </cell>
          <cell r="E117">
            <v>3</v>
          </cell>
          <cell r="F117">
            <v>3</v>
          </cell>
          <cell r="G117">
            <v>3.6666666666666665</v>
          </cell>
          <cell r="H117">
            <v>2</v>
          </cell>
          <cell r="I117">
            <v>3</v>
          </cell>
          <cell r="J117">
            <v>2.5</v>
          </cell>
          <cell r="K117">
            <v>12</v>
          </cell>
          <cell r="L117">
            <v>9</v>
          </cell>
          <cell r="M117">
            <v>13</v>
          </cell>
          <cell r="N117">
            <v>11.333333333333334</v>
          </cell>
          <cell r="O117">
            <v>17.5</v>
          </cell>
          <cell r="P117">
            <v>22</v>
          </cell>
          <cell r="Q117">
            <v>7</v>
          </cell>
          <cell r="T117">
            <v>9</v>
          </cell>
          <cell r="U117">
            <v>38</v>
          </cell>
          <cell r="V117">
            <v>56</v>
          </cell>
        </row>
        <row r="118">
          <cell r="B118" t="str">
            <v>E022-01-0698/2017</v>
          </cell>
          <cell r="C118" t="str">
            <v>Simon Mwangi Muriuki</v>
          </cell>
          <cell r="D118">
            <v>2</v>
          </cell>
          <cell r="E118">
            <v>4</v>
          </cell>
          <cell r="F118">
            <v>4</v>
          </cell>
          <cell r="G118">
            <v>3.3333333333333335</v>
          </cell>
          <cell r="H118">
            <v>2</v>
          </cell>
          <cell r="I118">
            <v>2</v>
          </cell>
          <cell r="J118">
            <v>2</v>
          </cell>
          <cell r="K118">
            <v>10</v>
          </cell>
          <cell r="L118">
            <v>8</v>
          </cell>
          <cell r="M118">
            <v>7</v>
          </cell>
          <cell r="N118">
            <v>8.3333333333333321</v>
          </cell>
          <cell r="O118">
            <v>13.7</v>
          </cell>
          <cell r="P118">
            <v>9.5</v>
          </cell>
          <cell r="R118">
            <v>2</v>
          </cell>
          <cell r="S118">
            <v>2.5</v>
          </cell>
          <cell r="U118">
            <v>14</v>
          </cell>
          <cell r="V118">
            <v>28</v>
          </cell>
        </row>
        <row r="119">
          <cell r="B119" t="str">
            <v>E022-01-0815/2019</v>
          </cell>
          <cell r="C119" t="str">
            <v>Andera Neville</v>
          </cell>
          <cell r="D119">
            <v>2.5</v>
          </cell>
          <cell r="E119">
            <v>1</v>
          </cell>
          <cell r="F119">
            <v>1</v>
          </cell>
          <cell r="G119">
            <v>1.5</v>
          </cell>
          <cell r="H119">
            <v>2</v>
          </cell>
          <cell r="I119">
            <v>3</v>
          </cell>
          <cell r="J119">
            <v>2.5</v>
          </cell>
          <cell r="K119">
            <v>7</v>
          </cell>
          <cell r="L119">
            <v>10</v>
          </cell>
          <cell r="M119">
            <v>10</v>
          </cell>
          <cell r="N119">
            <v>8.9999999999999982</v>
          </cell>
          <cell r="O119">
            <v>13</v>
          </cell>
          <cell r="P119">
            <v>15.5</v>
          </cell>
          <cell r="Q119">
            <v>9.5</v>
          </cell>
          <cell r="T119">
            <v>4.5</v>
          </cell>
          <cell r="U119">
            <v>29.5</v>
          </cell>
          <cell r="V119">
            <v>43</v>
          </cell>
        </row>
        <row r="121">
          <cell r="B121" t="str">
            <v>SUPP</v>
          </cell>
          <cell r="U121" t="str">
            <v/>
          </cell>
        </row>
        <row r="122">
          <cell r="B122" t="str">
            <v>E022-01-1855/2018</v>
          </cell>
          <cell r="P122">
            <v>13</v>
          </cell>
          <cell r="Q122">
            <v>7</v>
          </cell>
          <cell r="S122">
            <v>10</v>
          </cell>
          <cell r="U122">
            <v>30</v>
          </cell>
          <cell r="V122">
            <v>42.857142857142854</v>
          </cell>
        </row>
        <row r="123">
          <cell r="B123" t="str">
            <v>E022-01-0821/2019</v>
          </cell>
          <cell r="P123">
            <v>9.5</v>
          </cell>
          <cell r="R123">
            <v>5</v>
          </cell>
          <cell r="S123">
            <v>7</v>
          </cell>
          <cell r="U123">
            <v>21.5</v>
          </cell>
          <cell r="V123">
            <v>30.714285714285715</v>
          </cell>
        </row>
        <row r="124">
          <cell r="B124" t="str">
            <v>E022-01-1090/2019</v>
          </cell>
          <cell r="P124">
            <v>16.5</v>
          </cell>
          <cell r="R124">
            <v>3</v>
          </cell>
          <cell r="T124">
            <v>7.5</v>
          </cell>
          <cell r="U124">
            <v>27</v>
          </cell>
          <cell r="V124">
            <v>38.571428571428569</v>
          </cell>
        </row>
        <row r="125">
          <cell r="U125" t="str">
            <v/>
          </cell>
        </row>
        <row r="126">
          <cell r="B126" t="str">
            <v>RETAKE</v>
          </cell>
          <cell r="U126" t="str">
            <v/>
          </cell>
        </row>
        <row r="127">
          <cell r="B127" t="str">
            <v>E022-01-1842/2018</v>
          </cell>
          <cell r="P127">
            <v>9</v>
          </cell>
          <cell r="R127">
            <v>6</v>
          </cell>
          <cell r="T127">
            <v>5</v>
          </cell>
          <cell r="U127">
            <v>20</v>
          </cell>
          <cell r="V127">
            <v>28.571428571428573</v>
          </cell>
        </row>
        <row r="128">
          <cell r="B128" t="str">
            <v>E022-01-0752/2019</v>
          </cell>
          <cell r="P128">
            <v>12</v>
          </cell>
          <cell r="Q128">
            <v>14</v>
          </cell>
          <cell r="S128">
            <v>4.5</v>
          </cell>
          <cell r="U128">
            <v>30.5</v>
          </cell>
          <cell r="V128">
            <v>43.571428571428569</v>
          </cell>
        </row>
        <row r="129">
          <cell r="B129" t="str">
            <v>E022-01-0814/2020</v>
          </cell>
          <cell r="P129">
            <v>14</v>
          </cell>
          <cell r="Q129">
            <v>6</v>
          </cell>
          <cell r="S129">
            <v>11</v>
          </cell>
          <cell r="U129">
            <v>31</v>
          </cell>
          <cell r="V129">
            <v>44.285714285714285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15">
          <cell r="B15" t="str">
            <v>E022-01-0698/2017</v>
          </cell>
          <cell r="C15" t="str">
            <v>SIMON MWANGI MURIUKI</v>
          </cell>
          <cell r="G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1</v>
          </cell>
          <cell r="O15">
            <v>0</v>
          </cell>
          <cell r="R15">
            <v>2</v>
          </cell>
          <cell r="S15">
            <v>2</v>
          </cell>
        </row>
        <row r="16">
          <cell r="B16" t="str">
            <v>E022-01-0710/2017</v>
          </cell>
          <cell r="C16" t="str">
            <v>CHARLES RIKA</v>
          </cell>
          <cell r="D16">
            <v>7</v>
          </cell>
          <cell r="E16">
            <v>6</v>
          </cell>
          <cell r="G16">
            <v>13</v>
          </cell>
          <cell r="H16">
            <v>4</v>
          </cell>
          <cell r="I16">
            <v>5</v>
          </cell>
          <cell r="K16">
            <v>9</v>
          </cell>
          <cell r="L16">
            <v>22</v>
          </cell>
          <cell r="M16">
            <v>8</v>
          </cell>
          <cell r="P16">
            <v>5</v>
          </cell>
          <cell r="Q16">
            <v>7</v>
          </cell>
          <cell r="R16">
            <v>20</v>
          </cell>
          <cell r="S16">
            <v>42</v>
          </cell>
        </row>
        <row r="17">
          <cell r="B17" t="str">
            <v>E022-01-0754/2019</v>
          </cell>
          <cell r="C17" t="str">
            <v>JOHN MATHAI</v>
          </cell>
          <cell r="D17">
            <v>7</v>
          </cell>
          <cell r="E17">
            <v>6</v>
          </cell>
          <cell r="G17">
            <v>13</v>
          </cell>
          <cell r="H17">
            <v>4</v>
          </cell>
          <cell r="I17">
            <v>4</v>
          </cell>
          <cell r="K17">
            <v>8</v>
          </cell>
          <cell r="L17">
            <v>21</v>
          </cell>
          <cell r="M17">
            <v>15</v>
          </cell>
          <cell r="N17">
            <v>16</v>
          </cell>
          <cell r="O17">
            <v>20</v>
          </cell>
          <cell r="R17">
            <v>51</v>
          </cell>
          <cell r="S17">
            <v>72</v>
          </cell>
        </row>
        <row r="18">
          <cell r="B18" t="str">
            <v>E022-01-0758/2019</v>
          </cell>
          <cell r="C18" t="str">
            <v>NDEMO BWONDA</v>
          </cell>
          <cell r="D18">
            <v>5</v>
          </cell>
          <cell r="E18">
            <v>3</v>
          </cell>
          <cell r="G18">
            <v>8</v>
          </cell>
          <cell r="H18">
            <v>4</v>
          </cell>
          <cell r="I18">
            <v>4</v>
          </cell>
          <cell r="K18">
            <v>8</v>
          </cell>
          <cell r="L18">
            <v>16</v>
          </cell>
          <cell r="M18">
            <v>8</v>
          </cell>
          <cell r="N18">
            <v>2</v>
          </cell>
          <cell r="Q18">
            <v>3</v>
          </cell>
          <cell r="R18">
            <v>13</v>
          </cell>
          <cell r="S18">
            <v>29</v>
          </cell>
        </row>
        <row r="19">
          <cell r="B19" t="str">
            <v>E022-01-0776/2019</v>
          </cell>
          <cell r="C19" t="str">
            <v>THUKU GEORGE GICHUKI</v>
          </cell>
          <cell r="D19">
            <v>8</v>
          </cell>
          <cell r="E19">
            <v>6</v>
          </cell>
          <cell r="G19">
            <v>14</v>
          </cell>
          <cell r="H19">
            <v>4</v>
          </cell>
          <cell r="I19">
            <v>4</v>
          </cell>
          <cell r="K19">
            <v>8</v>
          </cell>
          <cell r="L19">
            <v>22</v>
          </cell>
          <cell r="M19">
            <v>13</v>
          </cell>
          <cell r="N19">
            <v>10</v>
          </cell>
          <cell r="Q19">
            <v>8</v>
          </cell>
          <cell r="R19">
            <v>31</v>
          </cell>
          <cell r="S19">
            <v>53</v>
          </cell>
        </row>
        <row r="20">
          <cell r="B20" t="str">
            <v>E022-01-0783/2019</v>
          </cell>
          <cell r="C20" t="str">
            <v>MWANIKI FREDRICK NJAGI</v>
          </cell>
          <cell r="D20">
            <v>7</v>
          </cell>
          <cell r="E20">
            <v>8</v>
          </cell>
          <cell r="G20">
            <v>15</v>
          </cell>
          <cell r="H20">
            <v>3</v>
          </cell>
          <cell r="I20">
            <v>4</v>
          </cell>
          <cell r="K20">
            <v>7</v>
          </cell>
          <cell r="L20">
            <v>22</v>
          </cell>
          <cell r="M20">
            <v>6</v>
          </cell>
          <cell r="P20">
            <v>6</v>
          </cell>
          <cell r="Q20">
            <v>6</v>
          </cell>
          <cell r="R20">
            <v>18</v>
          </cell>
          <cell r="S20">
            <v>40</v>
          </cell>
        </row>
        <row r="21">
          <cell r="B21" t="str">
            <v>E022-01-0791/2019</v>
          </cell>
          <cell r="C21" t="str">
            <v>PRECIOUS MUMBI NYAMBURA</v>
          </cell>
          <cell r="D21">
            <v>5</v>
          </cell>
          <cell r="E21">
            <v>1</v>
          </cell>
          <cell r="G21">
            <v>6</v>
          </cell>
          <cell r="H21">
            <v>4</v>
          </cell>
          <cell r="I21">
            <v>4</v>
          </cell>
          <cell r="K21">
            <v>8</v>
          </cell>
          <cell r="L21">
            <v>14</v>
          </cell>
          <cell r="M21">
            <v>0</v>
          </cell>
          <cell r="N21">
            <v>1</v>
          </cell>
          <cell r="O21">
            <v>6</v>
          </cell>
          <cell r="R21">
            <v>7</v>
          </cell>
          <cell r="S21">
            <v>21</v>
          </cell>
        </row>
        <row r="22">
          <cell r="B22" t="str">
            <v>E022-01-0798/2019</v>
          </cell>
          <cell r="C22" t="str">
            <v>KAMAU PETER KINYANJUI</v>
          </cell>
          <cell r="D22">
            <v>9</v>
          </cell>
          <cell r="E22">
            <v>6</v>
          </cell>
          <cell r="G22">
            <v>15</v>
          </cell>
          <cell r="H22">
            <v>4</v>
          </cell>
          <cell r="I22">
            <v>4</v>
          </cell>
          <cell r="K22">
            <v>8</v>
          </cell>
          <cell r="L22">
            <v>23</v>
          </cell>
          <cell r="M22">
            <v>23</v>
          </cell>
          <cell r="N22">
            <v>7</v>
          </cell>
          <cell r="Q22">
            <v>17</v>
          </cell>
          <cell r="R22">
            <v>47</v>
          </cell>
          <cell r="S22">
            <v>70</v>
          </cell>
        </row>
        <row r="23">
          <cell r="B23" t="str">
            <v>E022-01-0804/2019</v>
          </cell>
          <cell r="C23" t="str">
            <v>KIPKOECH DALTON</v>
          </cell>
          <cell r="G23">
            <v>0</v>
          </cell>
          <cell r="K23">
            <v>0</v>
          </cell>
          <cell r="L23">
            <v>0</v>
          </cell>
          <cell r="M23">
            <v>4</v>
          </cell>
          <cell r="N23">
            <v>3</v>
          </cell>
          <cell r="O23">
            <v>6</v>
          </cell>
          <cell r="R23">
            <v>13</v>
          </cell>
          <cell r="S23">
            <v>19</v>
          </cell>
        </row>
        <row r="24">
          <cell r="B24" t="str">
            <v>E022-01-0805/2019</v>
          </cell>
          <cell r="C24" t="str">
            <v>KIPROTICH BLAIR CARSON</v>
          </cell>
          <cell r="G24">
            <v>0</v>
          </cell>
          <cell r="K24">
            <v>0</v>
          </cell>
          <cell r="L24">
            <v>0</v>
          </cell>
          <cell r="M24">
            <v>14</v>
          </cell>
          <cell r="N24">
            <v>11</v>
          </cell>
          <cell r="O24">
            <v>9</v>
          </cell>
          <cell r="R24">
            <v>34</v>
          </cell>
          <cell r="S24">
            <v>40</v>
          </cell>
        </row>
        <row r="25">
          <cell r="B25" t="str">
            <v>E022-01-0810/2019</v>
          </cell>
          <cell r="C25" t="str">
            <v>WILSON KISOMPE TOROGE</v>
          </cell>
          <cell r="D25">
            <v>7</v>
          </cell>
          <cell r="E25">
            <v>5</v>
          </cell>
          <cell r="G25">
            <v>12</v>
          </cell>
          <cell r="H25">
            <v>5</v>
          </cell>
          <cell r="I25">
            <v>4</v>
          </cell>
          <cell r="K25">
            <v>9</v>
          </cell>
          <cell r="L25">
            <v>21</v>
          </cell>
          <cell r="M25">
            <v>10</v>
          </cell>
          <cell r="N25">
            <v>4</v>
          </cell>
          <cell r="Q25">
            <v>7</v>
          </cell>
          <cell r="R25">
            <v>21</v>
          </cell>
          <cell r="S25">
            <v>42</v>
          </cell>
        </row>
        <row r="26">
          <cell r="B26" t="str">
            <v>E022-01-0821/2019</v>
          </cell>
          <cell r="C26" t="str">
            <v>MWENI FRED MRAMBA</v>
          </cell>
          <cell r="G26">
            <v>0</v>
          </cell>
          <cell r="K26">
            <v>0</v>
          </cell>
          <cell r="L26">
            <v>0</v>
          </cell>
          <cell r="M26">
            <v>4</v>
          </cell>
          <cell r="N26">
            <v>1</v>
          </cell>
          <cell r="O26">
            <v>6</v>
          </cell>
          <cell r="R26">
            <v>11</v>
          </cell>
          <cell r="S26">
            <v>16</v>
          </cell>
        </row>
        <row r="27">
          <cell r="B27" t="str">
            <v>E022-01-0845/2019</v>
          </cell>
          <cell r="C27" t="str">
            <v>MAWEU BRIGHT MAMBO</v>
          </cell>
          <cell r="D27">
            <v>7</v>
          </cell>
          <cell r="E27">
            <v>6</v>
          </cell>
          <cell r="G27">
            <v>13</v>
          </cell>
          <cell r="H27">
            <v>4</v>
          </cell>
          <cell r="I27">
            <v>4</v>
          </cell>
          <cell r="K27">
            <v>8</v>
          </cell>
          <cell r="L27">
            <v>21</v>
          </cell>
          <cell r="M27">
            <v>5</v>
          </cell>
          <cell r="N27">
            <v>15</v>
          </cell>
          <cell r="O27">
            <v>20</v>
          </cell>
          <cell r="R27">
            <v>40</v>
          </cell>
          <cell r="S27">
            <v>61</v>
          </cell>
        </row>
        <row r="28">
          <cell r="B28" t="str">
            <v>E022-01-0866/2019</v>
          </cell>
          <cell r="C28" t="str">
            <v>EDWIN KARIUKI MAINA</v>
          </cell>
          <cell r="D28">
            <v>9</v>
          </cell>
          <cell r="E28">
            <v>8</v>
          </cell>
          <cell r="G28">
            <v>17</v>
          </cell>
          <cell r="H28">
            <v>5</v>
          </cell>
          <cell r="I28">
            <v>4</v>
          </cell>
          <cell r="K28">
            <v>9</v>
          </cell>
          <cell r="L28">
            <v>26</v>
          </cell>
          <cell r="M28">
            <v>8</v>
          </cell>
          <cell r="O28">
            <v>5</v>
          </cell>
          <cell r="Q28">
            <v>1</v>
          </cell>
          <cell r="R28">
            <v>14</v>
          </cell>
          <cell r="S28">
            <v>40</v>
          </cell>
        </row>
        <row r="29">
          <cell r="B29" t="str">
            <v>E022-01-0935/2020</v>
          </cell>
          <cell r="C29" t="str">
            <v>JOAN WAMBUI KABURA</v>
          </cell>
          <cell r="D29">
            <v>10</v>
          </cell>
          <cell r="E29">
            <v>6</v>
          </cell>
          <cell r="G29">
            <v>16</v>
          </cell>
          <cell r="H29">
            <v>4</v>
          </cell>
          <cell r="I29">
            <v>5</v>
          </cell>
          <cell r="K29">
            <v>9</v>
          </cell>
          <cell r="L29">
            <v>25</v>
          </cell>
          <cell r="M29">
            <v>23</v>
          </cell>
          <cell r="N29">
            <v>9</v>
          </cell>
          <cell r="P29">
            <v>13</v>
          </cell>
          <cell r="R29">
            <v>45</v>
          </cell>
          <cell r="S29">
            <v>70</v>
          </cell>
        </row>
        <row r="30">
          <cell r="B30" t="str">
            <v>E022-01-1013/2020</v>
          </cell>
          <cell r="C30" t="str">
            <v>STEPHEN MWANGI MAINA</v>
          </cell>
          <cell r="D30">
            <v>8</v>
          </cell>
          <cell r="E30">
            <v>5</v>
          </cell>
          <cell r="G30">
            <v>13</v>
          </cell>
          <cell r="H30">
            <v>4</v>
          </cell>
          <cell r="I30">
            <v>5</v>
          </cell>
          <cell r="K30">
            <v>9</v>
          </cell>
          <cell r="L30">
            <v>22</v>
          </cell>
          <cell r="M30">
            <v>22</v>
          </cell>
          <cell r="O30">
            <v>19</v>
          </cell>
          <cell r="Q30">
            <v>17</v>
          </cell>
          <cell r="R30">
            <v>58</v>
          </cell>
          <cell r="S30">
            <v>80</v>
          </cell>
        </row>
        <row r="31">
          <cell r="B31" t="str">
            <v>E022-01-1014/2020</v>
          </cell>
          <cell r="C31" t="str">
            <v>WAINAINA JOSEPH KAMAU</v>
          </cell>
          <cell r="D31">
            <v>6</v>
          </cell>
          <cell r="E31">
            <v>7</v>
          </cell>
          <cell r="G31">
            <v>13</v>
          </cell>
          <cell r="H31">
            <v>5</v>
          </cell>
          <cell r="I31">
            <v>4</v>
          </cell>
          <cell r="K31">
            <v>9</v>
          </cell>
          <cell r="L31">
            <v>22</v>
          </cell>
          <cell r="M31">
            <v>16</v>
          </cell>
          <cell r="N31">
            <v>4</v>
          </cell>
          <cell r="P31">
            <v>10</v>
          </cell>
          <cell r="R31">
            <v>30</v>
          </cell>
          <cell r="S31">
            <v>52</v>
          </cell>
        </row>
        <row r="32">
          <cell r="B32" t="str">
            <v>E022-01-1016/2020</v>
          </cell>
          <cell r="C32" t="str">
            <v>MOSES KIMUHU</v>
          </cell>
          <cell r="D32">
            <v>7</v>
          </cell>
          <cell r="E32">
            <v>8</v>
          </cell>
          <cell r="G32">
            <v>15</v>
          </cell>
          <cell r="H32">
            <v>4</v>
          </cell>
          <cell r="I32">
            <v>5</v>
          </cell>
          <cell r="K32">
            <v>9</v>
          </cell>
          <cell r="L32">
            <v>24</v>
          </cell>
          <cell r="M32">
            <v>11</v>
          </cell>
          <cell r="P32">
            <v>7</v>
          </cell>
          <cell r="Q32">
            <v>7</v>
          </cell>
          <cell r="R32">
            <v>25</v>
          </cell>
          <cell r="S32">
            <v>49</v>
          </cell>
        </row>
        <row r="33">
          <cell r="B33" t="str">
            <v>E022-01-1017/2020</v>
          </cell>
          <cell r="C33" t="str">
            <v>CHRIS MBUCHIRI</v>
          </cell>
          <cell r="D33">
            <v>7</v>
          </cell>
          <cell r="E33">
            <v>8</v>
          </cell>
          <cell r="G33">
            <v>15</v>
          </cell>
          <cell r="H33">
            <v>2</v>
          </cell>
          <cell r="I33">
            <v>5</v>
          </cell>
          <cell r="K33">
            <v>7</v>
          </cell>
          <cell r="L33">
            <v>22</v>
          </cell>
          <cell r="M33">
            <v>14</v>
          </cell>
          <cell r="O33">
            <v>10</v>
          </cell>
          <cell r="Q33">
            <v>17</v>
          </cell>
          <cell r="R33">
            <v>41</v>
          </cell>
          <cell r="S33">
            <v>63</v>
          </cell>
        </row>
        <row r="34">
          <cell r="B34" t="str">
            <v>E022-01-1019/2020</v>
          </cell>
          <cell r="C34" t="str">
            <v>YVONNE MURUGI MWITHALI</v>
          </cell>
          <cell r="D34">
            <v>5</v>
          </cell>
          <cell r="E34">
            <v>4</v>
          </cell>
          <cell r="G34">
            <v>9</v>
          </cell>
          <cell r="H34">
            <v>5</v>
          </cell>
          <cell r="I34">
            <v>4</v>
          </cell>
          <cell r="K34">
            <v>9</v>
          </cell>
          <cell r="L34">
            <v>18</v>
          </cell>
          <cell r="M34">
            <v>5</v>
          </cell>
          <cell r="N34">
            <v>3</v>
          </cell>
          <cell r="Q34">
            <v>3</v>
          </cell>
          <cell r="R34">
            <v>11</v>
          </cell>
          <cell r="S34">
            <v>29</v>
          </cell>
        </row>
        <row r="35">
          <cell r="B35" t="str">
            <v>E022-01-1020/2020</v>
          </cell>
          <cell r="C35" t="str">
            <v>NATHANIEL JOASH MWANIKI</v>
          </cell>
          <cell r="D35">
            <v>7</v>
          </cell>
          <cell r="E35">
            <v>8</v>
          </cell>
          <cell r="G35">
            <v>15</v>
          </cell>
          <cell r="H35">
            <v>5</v>
          </cell>
          <cell r="I35">
            <v>5</v>
          </cell>
          <cell r="K35">
            <v>10</v>
          </cell>
          <cell r="L35">
            <v>25</v>
          </cell>
          <cell r="M35">
            <v>15</v>
          </cell>
          <cell r="O35">
            <v>9</v>
          </cell>
          <cell r="Q35">
            <v>2</v>
          </cell>
          <cell r="R35">
            <v>26</v>
          </cell>
          <cell r="S35">
            <v>51</v>
          </cell>
        </row>
        <row r="36">
          <cell r="B36" t="str">
            <v>E022-01-1021/2020</v>
          </cell>
          <cell r="C36" t="str">
            <v>DAVID KIHARA WANGOME</v>
          </cell>
          <cell r="D36">
            <v>6</v>
          </cell>
          <cell r="E36">
            <v>6</v>
          </cell>
          <cell r="G36">
            <v>12</v>
          </cell>
          <cell r="H36">
            <v>3</v>
          </cell>
          <cell r="I36">
            <v>4</v>
          </cell>
          <cell r="K36">
            <v>7</v>
          </cell>
          <cell r="L36">
            <v>19</v>
          </cell>
          <cell r="M36">
            <v>11</v>
          </cell>
          <cell r="P36">
            <v>8</v>
          </cell>
          <cell r="Q36">
            <v>12</v>
          </cell>
          <cell r="R36">
            <v>31</v>
          </cell>
          <cell r="S36">
            <v>50</v>
          </cell>
        </row>
        <row r="37">
          <cell r="B37" t="str">
            <v>E022-01-1022/2020</v>
          </cell>
          <cell r="C37" t="str">
            <v>JOSEPH GICHUKI MBATHI</v>
          </cell>
          <cell r="D37">
            <v>8</v>
          </cell>
          <cell r="E37">
            <v>9</v>
          </cell>
          <cell r="G37">
            <v>17</v>
          </cell>
          <cell r="H37">
            <v>4</v>
          </cell>
          <cell r="I37">
            <v>5</v>
          </cell>
          <cell r="K37">
            <v>9</v>
          </cell>
          <cell r="L37">
            <v>26</v>
          </cell>
          <cell r="M37">
            <v>12</v>
          </cell>
          <cell r="O37">
            <v>12</v>
          </cell>
          <cell r="P37">
            <v>0</v>
          </cell>
          <cell r="R37">
            <v>24</v>
          </cell>
          <cell r="S37">
            <v>50</v>
          </cell>
        </row>
        <row r="38">
          <cell r="B38" t="str">
            <v>E022-01-1024/2020</v>
          </cell>
          <cell r="C38" t="str">
            <v>JOHN KABUE</v>
          </cell>
          <cell r="D38">
            <v>10</v>
          </cell>
          <cell r="E38">
            <v>10</v>
          </cell>
          <cell r="G38">
            <v>20</v>
          </cell>
          <cell r="H38">
            <v>4</v>
          </cell>
          <cell r="I38">
            <v>4</v>
          </cell>
          <cell r="K38">
            <v>8</v>
          </cell>
          <cell r="L38">
            <v>28</v>
          </cell>
          <cell r="M38">
            <v>19</v>
          </cell>
          <cell r="N38">
            <v>18</v>
          </cell>
          <cell r="Q38">
            <v>20</v>
          </cell>
          <cell r="R38">
            <v>57</v>
          </cell>
          <cell r="S38">
            <v>85</v>
          </cell>
        </row>
        <row r="39">
          <cell r="B39" t="str">
            <v>E022-01-1025/2020</v>
          </cell>
          <cell r="C39" t="str">
            <v>DAVID BUNDI WAWERU</v>
          </cell>
          <cell r="D39">
            <v>9</v>
          </cell>
          <cell r="E39">
            <v>3</v>
          </cell>
          <cell r="G39">
            <v>12</v>
          </cell>
          <cell r="H39">
            <v>2</v>
          </cell>
          <cell r="I39">
            <v>4</v>
          </cell>
          <cell r="K39">
            <v>6</v>
          </cell>
          <cell r="L39">
            <v>18</v>
          </cell>
          <cell r="M39">
            <v>25</v>
          </cell>
          <cell r="O39">
            <v>19</v>
          </cell>
          <cell r="Q39">
            <v>11</v>
          </cell>
          <cell r="R39">
            <v>55</v>
          </cell>
          <cell r="S39">
            <v>73</v>
          </cell>
        </row>
        <row r="40">
          <cell r="B40" t="str">
            <v>E022-01-1026/2020</v>
          </cell>
          <cell r="C40" t="str">
            <v>DENNIS WAMBUGU</v>
          </cell>
          <cell r="D40">
            <v>4</v>
          </cell>
          <cell r="E40">
            <v>4</v>
          </cell>
          <cell r="G40">
            <v>8</v>
          </cell>
          <cell r="H40">
            <v>4</v>
          </cell>
          <cell r="I40">
            <v>4</v>
          </cell>
          <cell r="K40">
            <v>8</v>
          </cell>
          <cell r="L40">
            <v>16</v>
          </cell>
          <cell r="M40">
            <v>1</v>
          </cell>
          <cell r="N40">
            <v>1</v>
          </cell>
          <cell r="Q40">
            <v>4</v>
          </cell>
          <cell r="R40">
            <v>6</v>
          </cell>
          <cell r="S40">
            <v>22</v>
          </cell>
        </row>
        <row r="41">
          <cell r="B41" t="str">
            <v>E022-01-1027/2020</v>
          </cell>
          <cell r="C41" t="str">
            <v>GICHIA ALFRED GITHINJI</v>
          </cell>
          <cell r="D41">
            <v>6</v>
          </cell>
          <cell r="E41">
            <v>3</v>
          </cell>
          <cell r="G41">
            <v>9</v>
          </cell>
          <cell r="H41">
            <v>4</v>
          </cell>
          <cell r="I41">
            <v>5</v>
          </cell>
          <cell r="K41">
            <v>9</v>
          </cell>
          <cell r="L41">
            <v>18</v>
          </cell>
          <cell r="M41">
            <v>10</v>
          </cell>
          <cell r="P41">
            <v>10</v>
          </cell>
          <cell r="Q41">
            <v>16</v>
          </cell>
          <cell r="R41">
            <v>36</v>
          </cell>
          <cell r="S41">
            <v>54</v>
          </cell>
        </row>
        <row r="42">
          <cell r="B42" t="str">
            <v>E022-01-1028/2020</v>
          </cell>
          <cell r="C42" t="str">
            <v>MARVIN MUCHUGI WAIREGI</v>
          </cell>
          <cell r="D42">
            <v>5</v>
          </cell>
          <cell r="E42">
            <v>6</v>
          </cell>
          <cell r="G42">
            <v>11</v>
          </cell>
          <cell r="H42">
            <v>2</v>
          </cell>
          <cell r="I42">
            <v>4</v>
          </cell>
          <cell r="K42">
            <v>6</v>
          </cell>
          <cell r="L42">
            <v>17</v>
          </cell>
          <cell r="M42">
            <v>18</v>
          </cell>
          <cell r="O42">
            <v>20</v>
          </cell>
          <cell r="Q42">
            <v>7</v>
          </cell>
          <cell r="R42">
            <v>45</v>
          </cell>
          <cell r="S42">
            <v>62</v>
          </cell>
        </row>
        <row r="43">
          <cell r="B43" t="str">
            <v>E022-01-1029/2020</v>
          </cell>
          <cell r="C43" t="str">
            <v>GEORGE MUHIA NGOTHO</v>
          </cell>
          <cell r="D43">
            <v>8</v>
          </cell>
          <cell r="E43">
            <v>5</v>
          </cell>
          <cell r="G43">
            <v>13</v>
          </cell>
          <cell r="H43">
            <v>3</v>
          </cell>
          <cell r="I43">
            <v>5</v>
          </cell>
          <cell r="K43">
            <v>8</v>
          </cell>
          <cell r="L43">
            <v>21</v>
          </cell>
          <cell r="M43">
            <v>3</v>
          </cell>
          <cell r="N43">
            <v>3</v>
          </cell>
          <cell r="Q43">
            <v>5</v>
          </cell>
          <cell r="R43">
            <v>11</v>
          </cell>
          <cell r="S43">
            <v>32</v>
          </cell>
        </row>
        <row r="44">
          <cell r="B44" t="str">
            <v>E022-01-1030/2020</v>
          </cell>
          <cell r="C44" t="str">
            <v>DENIS KARANJA NJUGUNA</v>
          </cell>
          <cell r="D44">
            <v>8</v>
          </cell>
          <cell r="E44">
            <v>9</v>
          </cell>
          <cell r="G44">
            <v>17</v>
          </cell>
          <cell r="H44">
            <v>4</v>
          </cell>
          <cell r="I44">
            <v>5</v>
          </cell>
          <cell r="K44">
            <v>9</v>
          </cell>
          <cell r="L44">
            <v>26</v>
          </cell>
          <cell r="M44">
            <v>9</v>
          </cell>
          <cell r="N44">
            <v>7</v>
          </cell>
          <cell r="Q44">
            <v>9</v>
          </cell>
          <cell r="R44">
            <v>25</v>
          </cell>
          <cell r="S44">
            <v>51</v>
          </cell>
        </row>
        <row r="45">
          <cell r="B45" t="str">
            <v>E022-01-1031/2020</v>
          </cell>
          <cell r="C45" t="str">
            <v>ALEX KAMAU</v>
          </cell>
          <cell r="D45">
            <v>6</v>
          </cell>
          <cell r="E45">
            <v>9</v>
          </cell>
          <cell r="G45">
            <v>15</v>
          </cell>
          <cell r="H45">
            <v>4</v>
          </cell>
          <cell r="I45">
            <v>4</v>
          </cell>
          <cell r="K45">
            <v>8</v>
          </cell>
          <cell r="L45">
            <v>23</v>
          </cell>
          <cell r="M45">
            <v>21</v>
          </cell>
          <cell r="N45">
            <v>17</v>
          </cell>
          <cell r="P45">
            <v>15</v>
          </cell>
          <cell r="R45">
            <v>53</v>
          </cell>
          <cell r="S45">
            <v>76</v>
          </cell>
        </row>
        <row r="46">
          <cell r="B46" t="str">
            <v>E022-01-1032/2020</v>
          </cell>
          <cell r="C46" t="str">
            <v>DOUGLAS MWANIKI</v>
          </cell>
          <cell r="D46">
            <v>8</v>
          </cell>
          <cell r="E46">
            <v>8</v>
          </cell>
          <cell r="G46">
            <v>16</v>
          </cell>
          <cell r="H46">
            <v>4</v>
          </cell>
          <cell r="I46">
            <v>4</v>
          </cell>
          <cell r="K46">
            <v>8</v>
          </cell>
          <cell r="L46">
            <v>24</v>
          </cell>
          <cell r="M46">
            <v>18</v>
          </cell>
          <cell r="P46">
            <v>14</v>
          </cell>
          <cell r="Q46">
            <v>10</v>
          </cell>
          <cell r="R46">
            <v>42</v>
          </cell>
          <cell r="S46">
            <v>66</v>
          </cell>
        </row>
        <row r="47">
          <cell r="B47" t="str">
            <v>E022-01-1033/2020</v>
          </cell>
          <cell r="C47" t="str">
            <v>SIMON MWAURA</v>
          </cell>
          <cell r="D47">
            <v>9</v>
          </cell>
          <cell r="E47">
            <v>7</v>
          </cell>
          <cell r="G47">
            <v>16</v>
          </cell>
          <cell r="H47">
            <v>2</v>
          </cell>
          <cell r="I47">
            <v>5</v>
          </cell>
          <cell r="K47">
            <v>7</v>
          </cell>
          <cell r="L47">
            <v>23</v>
          </cell>
          <cell r="M47">
            <v>16</v>
          </cell>
          <cell r="N47">
            <v>15</v>
          </cell>
          <cell r="Q47">
            <v>14</v>
          </cell>
          <cell r="R47">
            <v>45</v>
          </cell>
          <cell r="S47">
            <v>68</v>
          </cell>
        </row>
        <row r="48">
          <cell r="B48" t="str">
            <v>E022-01-1035/2020</v>
          </cell>
          <cell r="C48" t="str">
            <v>AGNES MULEKYE MUTEMI</v>
          </cell>
          <cell r="D48">
            <v>8</v>
          </cell>
          <cell r="E48">
            <v>7</v>
          </cell>
          <cell r="G48">
            <v>15</v>
          </cell>
          <cell r="H48">
            <v>5</v>
          </cell>
          <cell r="I48">
            <v>4</v>
          </cell>
          <cell r="K48">
            <v>9</v>
          </cell>
          <cell r="L48">
            <v>24</v>
          </cell>
          <cell r="M48">
            <v>13</v>
          </cell>
          <cell r="N48">
            <v>13</v>
          </cell>
          <cell r="O48">
            <v>20</v>
          </cell>
          <cell r="R48">
            <v>46</v>
          </cell>
          <cell r="S48">
            <v>70</v>
          </cell>
        </row>
        <row r="49">
          <cell r="B49" t="str">
            <v>E022-01-1038/2020</v>
          </cell>
          <cell r="C49" t="str">
            <v>IAN KAMAU NJUGUNA</v>
          </cell>
          <cell r="D49">
            <v>2</v>
          </cell>
          <cell r="E49">
            <v>4</v>
          </cell>
          <cell r="G49">
            <v>6</v>
          </cell>
          <cell r="H49">
            <v>2</v>
          </cell>
          <cell r="I49">
            <v>4</v>
          </cell>
          <cell r="K49">
            <v>6</v>
          </cell>
          <cell r="L49">
            <v>12</v>
          </cell>
          <cell r="M49">
            <v>8</v>
          </cell>
          <cell r="N49">
            <v>2</v>
          </cell>
          <cell r="Q49">
            <v>2</v>
          </cell>
          <cell r="R49">
            <v>12</v>
          </cell>
          <cell r="S49">
            <v>24</v>
          </cell>
        </row>
        <row r="50">
          <cell r="B50" t="str">
            <v>E022-01-1040/2020</v>
          </cell>
          <cell r="C50" t="str">
            <v>SALOME MUKUHI KIIRIA</v>
          </cell>
          <cell r="D50">
            <v>6</v>
          </cell>
          <cell r="E50">
            <v>7</v>
          </cell>
          <cell r="G50">
            <v>13</v>
          </cell>
          <cell r="H50">
            <v>3</v>
          </cell>
          <cell r="I50">
            <v>4</v>
          </cell>
          <cell r="K50">
            <v>7</v>
          </cell>
          <cell r="L50">
            <v>20</v>
          </cell>
          <cell r="M50">
            <v>18</v>
          </cell>
          <cell r="N50">
            <v>7</v>
          </cell>
          <cell r="O50">
            <v>17</v>
          </cell>
          <cell r="R50">
            <v>42</v>
          </cell>
          <cell r="S50">
            <v>62</v>
          </cell>
        </row>
        <row r="51">
          <cell r="B51" t="str">
            <v>E022-01-1041/2020</v>
          </cell>
          <cell r="C51" t="str">
            <v>MOSES MWANGI KANG'ETHE</v>
          </cell>
          <cell r="D51">
            <v>8</v>
          </cell>
          <cell r="E51">
            <v>8</v>
          </cell>
          <cell r="G51">
            <v>16</v>
          </cell>
          <cell r="H51">
            <v>5</v>
          </cell>
          <cell r="I51">
            <v>4</v>
          </cell>
          <cell r="K51">
            <v>9</v>
          </cell>
          <cell r="L51">
            <v>25</v>
          </cell>
          <cell r="M51">
            <v>12</v>
          </cell>
          <cell r="N51">
            <v>12</v>
          </cell>
          <cell r="O51">
            <v>7</v>
          </cell>
          <cell r="R51">
            <v>31</v>
          </cell>
          <cell r="S51">
            <v>56</v>
          </cell>
        </row>
        <row r="52">
          <cell r="B52" t="str">
            <v>E022-01-1042/2020</v>
          </cell>
          <cell r="C52" t="str">
            <v>STEPHEN MUNZYU MAINGI</v>
          </cell>
          <cell r="D52">
            <v>8</v>
          </cell>
          <cell r="E52">
            <v>9</v>
          </cell>
          <cell r="G52">
            <v>17</v>
          </cell>
          <cell r="H52">
            <v>4</v>
          </cell>
          <cell r="I52">
            <v>4</v>
          </cell>
          <cell r="K52">
            <v>8</v>
          </cell>
          <cell r="L52">
            <v>25</v>
          </cell>
          <cell r="M52">
            <v>12</v>
          </cell>
          <cell r="O52">
            <v>20</v>
          </cell>
          <cell r="Q52">
            <v>13</v>
          </cell>
          <cell r="R52">
            <v>45</v>
          </cell>
          <cell r="S52">
            <v>70</v>
          </cell>
        </row>
        <row r="53">
          <cell r="B53" t="str">
            <v>E022-01-1043/2020</v>
          </cell>
          <cell r="C53" t="str">
            <v>SILA MULWA</v>
          </cell>
          <cell r="D53">
            <v>6</v>
          </cell>
          <cell r="E53">
            <v>8</v>
          </cell>
          <cell r="G53">
            <v>14</v>
          </cell>
          <cell r="H53">
            <v>3</v>
          </cell>
          <cell r="I53">
            <v>5</v>
          </cell>
          <cell r="K53">
            <v>8</v>
          </cell>
          <cell r="L53">
            <v>22</v>
          </cell>
          <cell r="M53">
            <v>23</v>
          </cell>
          <cell r="O53">
            <v>20</v>
          </cell>
          <cell r="Q53">
            <v>19</v>
          </cell>
          <cell r="R53">
            <v>62</v>
          </cell>
          <cell r="S53">
            <v>84</v>
          </cell>
        </row>
        <row r="54">
          <cell r="B54" t="str">
            <v>E022-01-1044/2020</v>
          </cell>
          <cell r="C54" t="str">
            <v>MUTHAWA KIVAA</v>
          </cell>
          <cell r="D54">
            <v>6</v>
          </cell>
          <cell r="E54">
            <v>8</v>
          </cell>
          <cell r="G54">
            <v>14</v>
          </cell>
          <cell r="H54">
            <v>5</v>
          </cell>
          <cell r="I54">
            <v>4</v>
          </cell>
          <cell r="K54">
            <v>9</v>
          </cell>
          <cell r="L54">
            <v>23</v>
          </cell>
          <cell r="M54">
            <v>12</v>
          </cell>
          <cell r="P54">
            <v>10</v>
          </cell>
          <cell r="Q54">
            <v>16</v>
          </cell>
          <cell r="R54">
            <v>38</v>
          </cell>
          <cell r="S54">
            <v>61</v>
          </cell>
        </row>
        <row r="55">
          <cell r="B55" t="str">
            <v>E022-01-1045/2020</v>
          </cell>
          <cell r="C55" t="str">
            <v>JOSHUA MAINA KAMAU</v>
          </cell>
          <cell r="D55">
            <v>3</v>
          </cell>
          <cell r="E55">
            <v>7</v>
          </cell>
          <cell r="G55">
            <v>10</v>
          </cell>
          <cell r="H55">
            <v>5</v>
          </cell>
          <cell r="I55">
            <v>4</v>
          </cell>
          <cell r="K55">
            <v>9</v>
          </cell>
          <cell r="L55">
            <v>19</v>
          </cell>
          <cell r="R55" t="str">
            <v/>
          </cell>
          <cell r="S55">
            <v>19</v>
          </cell>
        </row>
        <row r="56">
          <cell r="B56" t="str">
            <v>E022-01-1046/2020</v>
          </cell>
          <cell r="C56" t="str">
            <v>KIMATHI SALLY KINYA</v>
          </cell>
          <cell r="D56">
            <v>7</v>
          </cell>
          <cell r="E56">
            <v>9</v>
          </cell>
          <cell r="G56">
            <v>16</v>
          </cell>
          <cell r="H56">
            <v>4</v>
          </cell>
          <cell r="I56">
            <v>5</v>
          </cell>
          <cell r="K56">
            <v>9</v>
          </cell>
          <cell r="L56">
            <v>25</v>
          </cell>
          <cell r="M56">
            <v>20</v>
          </cell>
          <cell r="N56">
            <v>17</v>
          </cell>
          <cell r="Q56">
            <v>20</v>
          </cell>
          <cell r="R56">
            <v>57</v>
          </cell>
          <cell r="S56">
            <v>82</v>
          </cell>
        </row>
        <row r="57">
          <cell r="B57" t="str">
            <v>E022-01-1047/2020</v>
          </cell>
          <cell r="C57" t="str">
            <v>ANGELA WAITHERA</v>
          </cell>
          <cell r="D57">
            <v>8</v>
          </cell>
          <cell r="E57">
            <v>7</v>
          </cell>
          <cell r="G57">
            <v>15</v>
          </cell>
          <cell r="H57">
            <v>5</v>
          </cell>
          <cell r="I57">
            <v>5</v>
          </cell>
          <cell r="K57">
            <v>10</v>
          </cell>
          <cell r="L57">
            <v>25</v>
          </cell>
          <cell r="M57">
            <v>7</v>
          </cell>
          <cell r="N57">
            <v>9</v>
          </cell>
          <cell r="P57">
            <v>7</v>
          </cell>
          <cell r="R57">
            <v>23</v>
          </cell>
          <cell r="S57">
            <v>48</v>
          </cell>
        </row>
        <row r="58">
          <cell r="B58" t="str">
            <v>E022-01-1048/2020</v>
          </cell>
          <cell r="C58" t="str">
            <v>TONY CLINTON MUTUMA</v>
          </cell>
          <cell r="D58">
            <v>6</v>
          </cell>
          <cell r="E58">
            <v>8</v>
          </cell>
          <cell r="G58">
            <v>14</v>
          </cell>
          <cell r="H58">
            <v>4</v>
          </cell>
          <cell r="I58">
            <v>4</v>
          </cell>
          <cell r="K58">
            <v>8</v>
          </cell>
          <cell r="L58">
            <v>22</v>
          </cell>
          <cell r="M58">
            <v>11</v>
          </cell>
          <cell r="N58">
            <v>1</v>
          </cell>
          <cell r="Q58">
            <v>7</v>
          </cell>
          <cell r="R58">
            <v>19</v>
          </cell>
          <cell r="S58">
            <v>41</v>
          </cell>
        </row>
        <row r="59">
          <cell r="B59" t="str">
            <v>E022-01-1050/2020</v>
          </cell>
          <cell r="C59" t="str">
            <v>LEWIS MURITHI MWENDA</v>
          </cell>
          <cell r="D59">
            <v>5</v>
          </cell>
          <cell r="E59">
            <v>5</v>
          </cell>
          <cell r="G59">
            <v>10</v>
          </cell>
          <cell r="H59">
            <v>5</v>
          </cell>
          <cell r="I59">
            <v>4</v>
          </cell>
          <cell r="K59">
            <v>9</v>
          </cell>
          <cell r="L59">
            <v>19</v>
          </cell>
          <cell r="M59">
            <v>12</v>
          </cell>
          <cell r="N59">
            <v>18</v>
          </cell>
          <cell r="P59">
            <v>17</v>
          </cell>
          <cell r="R59">
            <v>47</v>
          </cell>
          <cell r="S59">
            <v>66</v>
          </cell>
        </row>
        <row r="60">
          <cell r="B60" t="str">
            <v>E022-01-1052/2020</v>
          </cell>
          <cell r="C60" t="str">
            <v>MWIRIGI VICTOR</v>
          </cell>
          <cell r="D60">
            <v>6</v>
          </cell>
          <cell r="E60">
            <v>9</v>
          </cell>
          <cell r="G60">
            <v>15</v>
          </cell>
          <cell r="H60">
            <v>5</v>
          </cell>
          <cell r="I60">
            <v>4</v>
          </cell>
          <cell r="K60">
            <v>9</v>
          </cell>
          <cell r="L60">
            <v>24</v>
          </cell>
          <cell r="M60">
            <v>9</v>
          </cell>
          <cell r="P60">
            <v>7</v>
          </cell>
          <cell r="Q60">
            <v>10</v>
          </cell>
          <cell r="R60">
            <v>26</v>
          </cell>
          <cell r="S60">
            <v>50</v>
          </cell>
        </row>
        <row r="61">
          <cell r="B61" t="str">
            <v>E022-01-1054/2020</v>
          </cell>
          <cell r="C61" t="str">
            <v>JULIUS RIGHA MGHANGA</v>
          </cell>
          <cell r="D61">
            <v>6</v>
          </cell>
          <cell r="E61">
            <v>7</v>
          </cell>
          <cell r="G61">
            <v>13</v>
          </cell>
          <cell r="H61">
            <v>4</v>
          </cell>
          <cell r="I61">
            <v>4</v>
          </cell>
          <cell r="K61">
            <v>8</v>
          </cell>
          <cell r="L61">
            <v>21</v>
          </cell>
          <cell r="M61">
            <v>22</v>
          </cell>
          <cell r="O61">
            <v>16</v>
          </cell>
          <cell r="Q61">
            <v>8</v>
          </cell>
          <cell r="R61">
            <v>46</v>
          </cell>
          <cell r="S61">
            <v>67</v>
          </cell>
        </row>
        <row r="62">
          <cell r="B62" t="str">
            <v>E022-01-1055/2020</v>
          </cell>
          <cell r="C62" t="str">
            <v>ALBERT NGIGI</v>
          </cell>
          <cell r="D62">
            <v>10</v>
          </cell>
          <cell r="E62">
            <v>9</v>
          </cell>
          <cell r="G62">
            <v>19</v>
          </cell>
          <cell r="H62">
            <v>4</v>
          </cell>
          <cell r="I62">
            <v>4</v>
          </cell>
          <cell r="K62">
            <v>8</v>
          </cell>
          <cell r="L62">
            <v>27</v>
          </cell>
          <cell r="M62">
            <v>21</v>
          </cell>
          <cell r="N62">
            <v>7</v>
          </cell>
          <cell r="O62">
            <v>19</v>
          </cell>
          <cell r="R62">
            <v>47</v>
          </cell>
          <cell r="S62">
            <v>74</v>
          </cell>
        </row>
        <row r="63">
          <cell r="B63" t="str">
            <v>E022-01-1056/2020</v>
          </cell>
          <cell r="C63" t="str">
            <v>NGURU MICHAEL ADRIAN</v>
          </cell>
          <cell r="D63">
            <v>7</v>
          </cell>
          <cell r="E63">
            <v>8</v>
          </cell>
          <cell r="G63">
            <v>15</v>
          </cell>
          <cell r="H63">
            <v>3</v>
          </cell>
          <cell r="I63">
            <v>4</v>
          </cell>
          <cell r="K63">
            <v>7</v>
          </cell>
          <cell r="L63">
            <v>22</v>
          </cell>
          <cell r="M63">
            <v>10</v>
          </cell>
          <cell r="O63">
            <v>12</v>
          </cell>
          <cell r="Q63">
            <v>17</v>
          </cell>
          <cell r="R63">
            <v>39</v>
          </cell>
          <cell r="S63">
            <v>61</v>
          </cell>
        </row>
        <row r="64">
          <cell r="B64" t="str">
            <v>E022-01-1057/2020</v>
          </cell>
          <cell r="C64" t="str">
            <v>MURITHI GAD KIMATHI</v>
          </cell>
          <cell r="D64">
            <v>7</v>
          </cell>
          <cell r="E64">
            <v>9</v>
          </cell>
          <cell r="G64">
            <v>16</v>
          </cell>
          <cell r="H64">
            <v>5</v>
          </cell>
          <cell r="I64">
            <v>5</v>
          </cell>
          <cell r="K64">
            <v>10</v>
          </cell>
          <cell r="L64">
            <v>26</v>
          </cell>
          <cell r="M64">
            <v>4</v>
          </cell>
          <cell r="N64">
            <v>2</v>
          </cell>
          <cell r="O64">
            <v>18</v>
          </cell>
          <cell r="R64">
            <v>24</v>
          </cell>
          <cell r="S64">
            <v>50</v>
          </cell>
        </row>
        <row r="65">
          <cell r="B65" t="str">
            <v>E022-01-1058/2020</v>
          </cell>
          <cell r="C65" t="str">
            <v>BRIGHTON KARIUKI</v>
          </cell>
          <cell r="D65">
            <v>8</v>
          </cell>
          <cell r="E65">
            <v>8</v>
          </cell>
          <cell r="G65">
            <v>16</v>
          </cell>
          <cell r="H65">
            <v>4</v>
          </cell>
          <cell r="I65">
            <v>4</v>
          </cell>
          <cell r="K65">
            <v>8</v>
          </cell>
          <cell r="L65">
            <v>24</v>
          </cell>
          <cell r="M65">
            <v>14</v>
          </cell>
          <cell r="N65">
            <v>19</v>
          </cell>
          <cell r="O65">
            <v>6</v>
          </cell>
          <cell r="R65">
            <v>39</v>
          </cell>
          <cell r="S65">
            <v>63</v>
          </cell>
        </row>
        <row r="66">
          <cell r="B66" t="str">
            <v>E022-01-1060/2020</v>
          </cell>
          <cell r="C66" t="str">
            <v>JOSHUA NYANDWAKI</v>
          </cell>
          <cell r="D66">
            <v>8</v>
          </cell>
          <cell r="E66">
            <v>7</v>
          </cell>
          <cell r="G66">
            <v>15</v>
          </cell>
          <cell r="H66">
            <v>4</v>
          </cell>
          <cell r="I66">
            <v>5</v>
          </cell>
          <cell r="K66">
            <v>9</v>
          </cell>
          <cell r="L66">
            <v>24</v>
          </cell>
          <cell r="M66">
            <v>6</v>
          </cell>
          <cell r="N66">
            <v>9</v>
          </cell>
          <cell r="Q66">
            <v>11</v>
          </cell>
          <cell r="R66">
            <v>26</v>
          </cell>
          <cell r="S66">
            <v>50</v>
          </cell>
        </row>
        <row r="67">
          <cell r="B67" t="str">
            <v>E022-01-1061/2020</v>
          </cell>
          <cell r="C67" t="str">
            <v>WYNTONE MAKOMERE OMUKA</v>
          </cell>
          <cell r="D67">
            <v>6</v>
          </cell>
          <cell r="E67">
            <v>7</v>
          </cell>
          <cell r="G67">
            <v>13</v>
          </cell>
          <cell r="H67">
            <v>3</v>
          </cell>
          <cell r="I67">
            <v>4</v>
          </cell>
          <cell r="K67">
            <v>7</v>
          </cell>
          <cell r="L67">
            <v>20</v>
          </cell>
          <cell r="M67">
            <v>14</v>
          </cell>
          <cell r="P67">
            <v>17</v>
          </cell>
          <cell r="Q67">
            <v>10</v>
          </cell>
          <cell r="R67">
            <v>41</v>
          </cell>
          <cell r="S67">
            <v>61</v>
          </cell>
        </row>
        <row r="68">
          <cell r="B68" t="str">
            <v>E022-01-1062/2020</v>
          </cell>
          <cell r="C68" t="str">
            <v>LAWRENCE KIPYEGON LANGAT</v>
          </cell>
          <cell r="D68">
            <v>6</v>
          </cell>
          <cell r="E68">
            <v>7</v>
          </cell>
          <cell r="G68">
            <v>13</v>
          </cell>
          <cell r="H68">
            <v>3</v>
          </cell>
          <cell r="I68">
            <v>5</v>
          </cell>
          <cell r="K68">
            <v>8</v>
          </cell>
          <cell r="L68">
            <v>21</v>
          </cell>
          <cell r="M68">
            <v>20</v>
          </cell>
          <cell r="O68">
            <v>17</v>
          </cell>
          <cell r="Q68">
            <v>14</v>
          </cell>
          <cell r="R68">
            <v>51</v>
          </cell>
          <cell r="S68">
            <v>72</v>
          </cell>
        </row>
        <row r="69">
          <cell r="B69" t="str">
            <v>E022-01-1063/2020</v>
          </cell>
          <cell r="C69" t="str">
            <v>OCHIENG TRACY ATIENO</v>
          </cell>
          <cell r="D69">
            <v>5</v>
          </cell>
          <cell r="E69">
            <v>4</v>
          </cell>
          <cell r="G69">
            <v>9</v>
          </cell>
          <cell r="H69">
            <v>4</v>
          </cell>
          <cell r="I69">
            <v>3</v>
          </cell>
          <cell r="K69">
            <v>7</v>
          </cell>
          <cell r="L69">
            <v>16</v>
          </cell>
          <cell r="M69">
            <v>15</v>
          </cell>
          <cell r="P69">
            <v>11</v>
          </cell>
          <cell r="Q69">
            <v>14</v>
          </cell>
          <cell r="R69">
            <v>40</v>
          </cell>
          <cell r="S69">
            <v>56</v>
          </cell>
        </row>
        <row r="70">
          <cell r="B70" t="str">
            <v>E022-01-1064/2020</v>
          </cell>
          <cell r="C70" t="str">
            <v>MICHAEL OMOLO</v>
          </cell>
          <cell r="D70">
            <v>8</v>
          </cell>
          <cell r="E70">
            <v>9</v>
          </cell>
          <cell r="G70">
            <v>17</v>
          </cell>
          <cell r="H70">
            <v>2</v>
          </cell>
          <cell r="I70">
            <v>4</v>
          </cell>
          <cell r="K70">
            <v>6</v>
          </cell>
          <cell r="L70">
            <v>23</v>
          </cell>
          <cell r="M70">
            <v>12</v>
          </cell>
          <cell r="N70">
            <v>10</v>
          </cell>
          <cell r="Q70">
            <v>7</v>
          </cell>
          <cell r="R70">
            <v>29</v>
          </cell>
          <cell r="S70">
            <v>52</v>
          </cell>
        </row>
        <row r="71">
          <cell r="B71" t="str">
            <v>E022-01-1065/2020</v>
          </cell>
          <cell r="C71" t="str">
            <v>BRIAN KOTON</v>
          </cell>
          <cell r="D71">
            <v>6</v>
          </cell>
          <cell r="E71">
            <v>8</v>
          </cell>
          <cell r="G71">
            <v>14</v>
          </cell>
          <cell r="H71">
            <v>4</v>
          </cell>
          <cell r="I71">
            <v>5</v>
          </cell>
          <cell r="K71">
            <v>9</v>
          </cell>
          <cell r="L71">
            <v>23</v>
          </cell>
          <cell r="M71">
            <v>10</v>
          </cell>
          <cell r="O71">
            <v>6</v>
          </cell>
          <cell r="P71">
            <v>2</v>
          </cell>
          <cell r="R71">
            <v>18</v>
          </cell>
          <cell r="S71">
            <v>41</v>
          </cell>
        </row>
        <row r="72">
          <cell r="B72" t="str">
            <v>E022-01-1066/2020</v>
          </cell>
          <cell r="C72" t="str">
            <v>CHRISTOPHER GITAU</v>
          </cell>
          <cell r="D72">
            <v>7</v>
          </cell>
          <cell r="E72">
            <v>8</v>
          </cell>
          <cell r="G72">
            <v>15</v>
          </cell>
          <cell r="H72">
            <v>5</v>
          </cell>
          <cell r="I72">
            <v>4</v>
          </cell>
          <cell r="K72">
            <v>9</v>
          </cell>
          <cell r="L72">
            <v>24</v>
          </cell>
          <cell r="M72">
            <v>15</v>
          </cell>
          <cell r="O72">
            <v>5</v>
          </cell>
          <cell r="Q72">
            <v>6</v>
          </cell>
          <cell r="R72">
            <v>26</v>
          </cell>
          <cell r="S72">
            <v>50</v>
          </cell>
        </row>
        <row r="73">
          <cell r="B73" t="str">
            <v>E022-01-1067/2020</v>
          </cell>
          <cell r="C73" t="str">
            <v>FLORENCE ODERO</v>
          </cell>
          <cell r="D73">
            <v>6</v>
          </cell>
          <cell r="E73">
            <v>9</v>
          </cell>
          <cell r="G73">
            <v>15</v>
          </cell>
          <cell r="H73">
            <v>5</v>
          </cell>
          <cell r="I73">
            <v>5</v>
          </cell>
          <cell r="K73">
            <v>10</v>
          </cell>
          <cell r="L73">
            <v>25</v>
          </cell>
          <cell r="M73">
            <v>11</v>
          </cell>
          <cell r="P73">
            <v>8</v>
          </cell>
          <cell r="Q73">
            <v>6</v>
          </cell>
          <cell r="R73">
            <v>25</v>
          </cell>
          <cell r="S73">
            <v>50</v>
          </cell>
        </row>
        <row r="74">
          <cell r="B74" t="str">
            <v>E022-01-1068/2020</v>
          </cell>
          <cell r="C74" t="str">
            <v>NG'ANG'A NICHOLAS</v>
          </cell>
          <cell r="D74">
            <v>5</v>
          </cell>
          <cell r="E74">
            <v>6</v>
          </cell>
          <cell r="G74">
            <v>11</v>
          </cell>
          <cell r="H74">
            <v>5</v>
          </cell>
          <cell r="I74">
            <v>4</v>
          </cell>
          <cell r="K74">
            <v>9</v>
          </cell>
          <cell r="L74">
            <v>20</v>
          </cell>
          <cell r="M74">
            <v>6</v>
          </cell>
          <cell r="N74">
            <v>11</v>
          </cell>
          <cell r="Q74">
            <v>13</v>
          </cell>
          <cell r="R74">
            <v>30</v>
          </cell>
          <cell r="S74">
            <v>50</v>
          </cell>
        </row>
        <row r="75">
          <cell r="B75" t="str">
            <v>E022-01-1069/2020</v>
          </cell>
          <cell r="C75" t="str">
            <v>RAYMOND KILONZO</v>
          </cell>
          <cell r="D75">
            <v>6</v>
          </cell>
          <cell r="E75">
            <v>8</v>
          </cell>
          <cell r="G75">
            <v>14</v>
          </cell>
          <cell r="H75">
            <v>2</v>
          </cell>
          <cell r="I75">
            <v>4</v>
          </cell>
          <cell r="K75">
            <v>6</v>
          </cell>
          <cell r="L75">
            <v>20</v>
          </cell>
          <cell r="M75">
            <v>19</v>
          </cell>
          <cell r="O75">
            <v>19</v>
          </cell>
          <cell r="Q75">
            <v>12</v>
          </cell>
          <cell r="R75">
            <v>50</v>
          </cell>
          <cell r="S75">
            <v>70</v>
          </cell>
        </row>
        <row r="76">
          <cell r="B76" t="str">
            <v>E022-01-1070/2020</v>
          </cell>
          <cell r="C76" t="str">
            <v>BENCLINTON MAKEMBU</v>
          </cell>
          <cell r="D76">
            <v>5</v>
          </cell>
          <cell r="E76">
            <v>7</v>
          </cell>
          <cell r="G76">
            <v>12</v>
          </cell>
          <cell r="H76">
            <v>2</v>
          </cell>
          <cell r="I76">
            <v>5</v>
          </cell>
          <cell r="K76">
            <v>7</v>
          </cell>
          <cell r="L76">
            <v>19</v>
          </cell>
          <cell r="M76">
            <v>11</v>
          </cell>
          <cell r="O76">
            <v>20</v>
          </cell>
          <cell r="P76">
            <v>11</v>
          </cell>
          <cell r="R76">
            <v>42</v>
          </cell>
          <cell r="S76">
            <v>61</v>
          </cell>
        </row>
        <row r="77">
          <cell r="B77" t="str">
            <v>E022-01-1071/2020</v>
          </cell>
          <cell r="C77" t="str">
            <v>DAVID MWANGI</v>
          </cell>
          <cell r="D77">
            <v>4</v>
          </cell>
          <cell r="E77">
            <v>7</v>
          </cell>
          <cell r="G77">
            <v>11</v>
          </cell>
          <cell r="H77">
            <v>3</v>
          </cell>
          <cell r="I77">
            <v>5</v>
          </cell>
          <cell r="K77">
            <v>8</v>
          </cell>
          <cell r="L77">
            <v>19</v>
          </cell>
          <cell r="M77">
            <v>3</v>
          </cell>
          <cell r="P77">
            <v>5</v>
          </cell>
          <cell r="Q77">
            <v>3</v>
          </cell>
          <cell r="R77">
            <v>11</v>
          </cell>
          <cell r="S77">
            <v>30</v>
          </cell>
        </row>
        <row r="78">
          <cell r="B78" t="str">
            <v>E022-01-1072/2020</v>
          </cell>
          <cell r="C78" t="str">
            <v>AUSTIN KABURIA</v>
          </cell>
          <cell r="D78">
            <v>6</v>
          </cell>
          <cell r="E78">
            <v>7</v>
          </cell>
          <cell r="G78">
            <v>13</v>
          </cell>
          <cell r="H78">
            <v>4</v>
          </cell>
          <cell r="I78">
            <v>5</v>
          </cell>
          <cell r="K78">
            <v>9</v>
          </cell>
          <cell r="L78">
            <v>22</v>
          </cell>
          <cell r="M78">
            <v>13</v>
          </cell>
          <cell r="N78">
            <v>15</v>
          </cell>
          <cell r="P78">
            <v>11</v>
          </cell>
          <cell r="R78">
            <v>39</v>
          </cell>
          <cell r="S78">
            <v>61</v>
          </cell>
        </row>
        <row r="79">
          <cell r="B79" t="str">
            <v>E022-01-1074/2020</v>
          </cell>
          <cell r="C79" t="str">
            <v>IAN KIPTOO</v>
          </cell>
          <cell r="D79">
            <v>7</v>
          </cell>
          <cell r="E79">
            <v>7</v>
          </cell>
          <cell r="G79">
            <v>14</v>
          </cell>
          <cell r="H79">
            <v>5</v>
          </cell>
          <cell r="I79">
            <v>4</v>
          </cell>
          <cell r="K79">
            <v>9</v>
          </cell>
          <cell r="L79">
            <v>23</v>
          </cell>
          <cell r="M79">
            <v>16</v>
          </cell>
          <cell r="N79">
            <v>8</v>
          </cell>
          <cell r="P79">
            <v>3</v>
          </cell>
          <cell r="R79">
            <v>27</v>
          </cell>
          <cell r="S79">
            <v>50</v>
          </cell>
        </row>
        <row r="80">
          <cell r="B80" t="str">
            <v>E022-01-1075/2020</v>
          </cell>
          <cell r="C80" t="str">
            <v>DON KIPTANUI KIPROTICH</v>
          </cell>
          <cell r="D80">
            <v>6</v>
          </cell>
          <cell r="E80">
            <v>3</v>
          </cell>
          <cell r="G80">
            <v>9</v>
          </cell>
          <cell r="H80">
            <v>5</v>
          </cell>
          <cell r="I80">
            <v>5</v>
          </cell>
          <cell r="K80">
            <v>10</v>
          </cell>
          <cell r="L80">
            <v>19</v>
          </cell>
          <cell r="M80">
            <v>17</v>
          </cell>
          <cell r="O80">
            <v>15</v>
          </cell>
          <cell r="P80">
            <v>7</v>
          </cell>
          <cell r="R80">
            <v>39</v>
          </cell>
          <cell r="S80">
            <v>58</v>
          </cell>
        </row>
        <row r="81">
          <cell r="B81" t="str">
            <v>E022-01-1076/2020</v>
          </cell>
          <cell r="C81" t="str">
            <v>VICTORIA SITATI</v>
          </cell>
          <cell r="D81">
            <v>6</v>
          </cell>
          <cell r="E81">
            <v>7</v>
          </cell>
          <cell r="G81">
            <v>13</v>
          </cell>
          <cell r="H81">
            <v>4</v>
          </cell>
          <cell r="I81">
            <v>5</v>
          </cell>
          <cell r="K81">
            <v>9</v>
          </cell>
          <cell r="L81">
            <v>22</v>
          </cell>
          <cell r="M81">
            <v>12</v>
          </cell>
          <cell r="P81">
            <v>6</v>
          </cell>
          <cell r="Q81">
            <v>10</v>
          </cell>
          <cell r="R81">
            <v>28</v>
          </cell>
          <cell r="S81">
            <v>50</v>
          </cell>
        </row>
        <row r="82">
          <cell r="B82" t="str">
            <v>E022-01-1077/2020</v>
          </cell>
          <cell r="C82" t="str">
            <v>EMMANUEL KIMERES KAPKONI</v>
          </cell>
          <cell r="D82">
            <v>8</v>
          </cell>
          <cell r="E82">
            <v>6</v>
          </cell>
          <cell r="G82">
            <v>14</v>
          </cell>
          <cell r="H82">
            <v>4</v>
          </cell>
          <cell r="I82">
            <v>4</v>
          </cell>
          <cell r="K82">
            <v>8</v>
          </cell>
          <cell r="L82">
            <v>22</v>
          </cell>
          <cell r="M82">
            <v>12</v>
          </cell>
          <cell r="O82">
            <v>17</v>
          </cell>
          <cell r="Q82">
            <v>10</v>
          </cell>
          <cell r="R82">
            <v>39</v>
          </cell>
          <cell r="S82">
            <v>61</v>
          </cell>
        </row>
        <row r="83">
          <cell r="B83" t="str">
            <v>E022-01-1077/2018</v>
          </cell>
          <cell r="C83" t="str">
            <v>NGANGA FRANCIS NGUGI</v>
          </cell>
          <cell r="D83">
            <v>0</v>
          </cell>
          <cell r="E83">
            <v>0</v>
          </cell>
          <cell r="G83">
            <v>0</v>
          </cell>
          <cell r="H83">
            <v>4</v>
          </cell>
          <cell r="I83">
            <v>5</v>
          </cell>
          <cell r="K83">
            <v>9</v>
          </cell>
          <cell r="L83">
            <v>9</v>
          </cell>
          <cell r="M83">
            <v>15</v>
          </cell>
          <cell r="N83">
            <v>6</v>
          </cell>
          <cell r="Q83">
            <v>14</v>
          </cell>
          <cell r="R83">
            <v>35</v>
          </cell>
          <cell r="S83">
            <v>44</v>
          </cell>
        </row>
        <row r="84">
          <cell r="B84" t="str">
            <v>E022-01-1078/2020</v>
          </cell>
          <cell r="C84" t="str">
            <v>COLLINS KIPLANGAT</v>
          </cell>
          <cell r="D84">
            <v>6</v>
          </cell>
          <cell r="E84">
            <v>9</v>
          </cell>
          <cell r="G84">
            <v>15</v>
          </cell>
          <cell r="H84">
            <v>4</v>
          </cell>
          <cell r="I84">
            <v>4</v>
          </cell>
          <cell r="K84">
            <v>8</v>
          </cell>
          <cell r="L84">
            <v>23</v>
          </cell>
          <cell r="M84">
            <v>13</v>
          </cell>
          <cell r="N84">
            <v>16</v>
          </cell>
          <cell r="P84">
            <v>6</v>
          </cell>
          <cell r="R84">
            <v>35</v>
          </cell>
          <cell r="S84">
            <v>58</v>
          </cell>
        </row>
        <row r="85">
          <cell r="B85" t="str">
            <v>E022-01-1079/2020</v>
          </cell>
          <cell r="C85" t="str">
            <v>WEKESA SETH BARAKA</v>
          </cell>
          <cell r="D85">
            <v>8</v>
          </cell>
          <cell r="E85">
            <v>7</v>
          </cell>
          <cell r="G85">
            <v>15</v>
          </cell>
          <cell r="H85">
            <v>5</v>
          </cell>
          <cell r="I85">
            <v>4</v>
          </cell>
          <cell r="K85">
            <v>9</v>
          </cell>
          <cell r="L85">
            <v>24</v>
          </cell>
          <cell r="M85">
            <v>9</v>
          </cell>
          <cell r="N85">
            <v>7</v>
          </cell>
          <cell r="P85">
            <v>2</v>
          </cell>
          <cell r="R85">
            <v>18</v>
          </cell>
          <cell r="S85">
            <v>42</v>
          </cell>
        </row>
        <row r="86">
          <cell r="B86" t="str">
            <v>E022-01-1080/2020</v>
          </cell>
          <cell r="C86" t="str">
            <v>MANTHI COLLINS MUMO</v>
          </cell>
          <cell r="D86">
            <v>8</v>
          </cell>
          <cell r="E86">
            <v>9</v>
          </cell>
          <cell r="G86">
            <v>17</v>
          </cell>
          <cell r="H86">
            <v>5</v>
          </cell>
          <cell r="I86">
            <v>4</v>
          </cell>
          <cell r="K86">
            <v>9</v>
          </cell>
          <cell r="L86">
            <v>26</v>
          </cell>
          <cell r="M86">
            <v>5</v>
          </cell>
          <cell r="O86">
            <v>5</v>
          </cell>
          <cell r="Q86">
            <v>4</v>
          </cell>
          <cell r="R86">
            <v>14</v>
          </cell>
          <cell r="S86">
            <v>40</v>
          </cell>
        </row>
        <row r="87">
          <cell r="B87" t="str">
            <v>E022-01-1081/2020</v>
          </cell>
          <cell r="C87" t="str">
            <v>SHISIA DAVIES MUSHENI</v>
          </cell>
          <cell r="D87">
            <v>8</v>
          </cell>
          <cell r="E87">
            <v>7</v>
          </cell>
          <cell r="G87">
            <v>15</v>
          </cell>
          <cell r="H87">
            <v>5</v>
          </cell>
          <cell r="I87">
            <v>3</v>
          </cell>
          <cell r="K87">
            <v>8</v>
          </cell>
          <cell r="L87">
            <v>23</v>
          </cell>
          <cell r="M87">
            <v>10</v>
          </cell>
          <cell r="O87">
            <v>17</v>
          </cell>
          <cell r="Q87">
            <v>6</v>
          </cell>
          <cell r="R87">
            <v>33</v>
          </cell>
          <cell r="S87">
            <v>56</v>
          </cell>
        </row>
        <row r="88">
          <cell r="B88" t="str">
            <v>E022-01-1082/2020</v>
          </cell>
          <cell r="C88" t="str">
            <v>WEKESA RAY WAFULA</v>
          </cell>
          <cell r="D88">
            <v>4</v>
          </cell>
          <cell r="E88">
            <v>7</v>
          </cell>
          <cell r="G88">
            <v>11</v>
          </cell>
          <cell r="H88">
            <v>4</v>
          </cell>
          <cell r="I88">
            <v>4</v>
          </cell>
          <cell r="K88">
            <v>8</v>
          </cell>
          <cell r="L88">
            <v>19</v>
          </cell>
          <cell r="M88">
            <v>8</v>
          </cell>
          <cell r="N88">
            <v>8</v>
          </cell>
          <cell r="Q88">
            <v>8</v>
          </cell>
          <cell r="R88">
            <v>24</v>
          </cell>
          <cell r="S88">
            <v>43</v>
          </cell>
        </row>
        <row r="89">
          <cell r="B89" t="str">
            <v>E022-01-1083/2020</v>
          </cell>
          <cell r="C89" t="str">
            <v>RANDY BARAKA</v>
          </cell>
          <cell r="D89">
            <v>8</v>
          </cell>
          <cell r="E89">
            <v>4</v>
          </cell>
          <cell r="G89">
            <v>12</v>
          </cell>
          <cell r="H89">
            <v>4</v>
          </cell>
          <cell r="I89">
            <v>4</v>
          </cell>
          <cell r="K89">
            <v>8</v>
          </cell>
          <cell r="L89">
            <v>20</v>
          </cell>
          <cell r="M89">
            <v>18</v>
          </cell>
          <cell r="O89">
            <v>15</v>
          </cell>
          <cell r="Q89">
            <v>19</v>
          </cell>
          <cell r="R89">
            <v>52</v>
          </cell>
          <cell r="S89">
            <v>72</v>
          </cell>
        </row>
        <row r="90">
          <cell r="B90" t="str">
            <v>E022-01-1084/2020</v>
          </cell>
          <cell r="C90" t="str">
            <v>FARRIES NGAI SEDA</v>
          </cell>
          <cell r="D90">
            <v>7</v>
          </cell>
          <cell r="E90">
            <v>6</v>
          </cell>
          <cell r="G90">
            <v>13</v>
          </cell>
          <cell r="H90">
            <v>4</v>
          </cell>
          <cell r="I90">
            <v>5</v>
          </cell>
          <cell r="K90">
            <v>9</v>
          </cell>
          <cell r="L90">
            <v>22</v>
          </cell>
          <cell r="M90">
            <v>22</v>
          </cell>
          <cell r="O90">
            <v>17</v>
          </cell>
          <cell r="Q90">
            <v>6</v>
          </cell>
          <cell r="R90">
            <v>45</v>
          </cell>
          <cell r="S90">
            <v>67</v>
          </cell>
        </row>
        <row r="91">
          <cell r="B91" t="str">
            <v>E022-01-1085/2020</v>
          </cell>
          <cell r="C91" t="str">
            <v>KELVIN OCHIENG</v>
          </cell>
          <cell r="D91">
            <v>6</v>
          </cell>
          <cell r="E91">
            <v>8</v>
          </cell>
          <cell r="G91">
            <v>14</v>
          </cell>
          <cell r="H91">
            <v>5</v>
          </cell>
          <cell r="I91">
            <v>4</v>
          </cell>
          <cell r="K91">
            <v>9</v>
          </cell>
          <cell r="L91">
            <v>23</v>
          </cell>
          <cell r="M91">
            <v>9</v>
          </cell>
          <cell r="N91">
            <v>16</v>
          </cell>
          <cell r="P91">
            <v>2</v>
          </cell>
          <cell r="R91">
            <v>27</v>
          </cell>
          <cell r="S91">
            <v>50</v>
          </cell>
        </row>
        <row r="92">
          <cell r="B92" t="str">
            <v>E022-01-1086/2020</v>
          </cell>
          <cell r="C92" t="str">
            <v>ORONJE RONY ONYANGO</v>
          </cell>
          <cell r="D92">
            <v>2</v>
          </cell>
          <cell r="E92">
            <v>8</v>
          </cell>
          <cell r="G92">
            <v>10</v>
          </cell>
          <cell r="H92">
            <v>4</v>
          </cell>
          <cell r="I92">
            <v>5</v>
          </cell>
          <cell r="K92">
            <v>9</v>
          </cell>
          <cell r="L92">
            <v>19</v>
          </cell>
          <cell r="M92">
            <v>17</v>
          </cell>
          <cell r="P92">
            <v>18</v>
          </cell>
          <cell r="Q92">
            <v>20</v>
          </cell>
          <cell r="R92">
            <v>55</v>
          </cell>
          <cell r="S92">
            <v>74</v>
          </cell>
        </row>
        <row r="93">
          <cell r="B93" t="str">
            <v>E022-01-1087/2018</v>
          </cell>
          <cell r="C93" t="str">
            <v>HUMPHREY MUTUA MUASYA</v>
          </cell>
          <cell r="D93">
            <v>5</v>
          </cell>
          <cell r="E93">
            <v>8</v>
          </cell>
          <cell r="G93">
            <v>13</v>
          </cell>
          <cell r="H93">
            <v>4</v>
          </cell>
          <cell r="I93">
            <v>4</v>
          </cell>
          <cell r="K93">
            <v>8</v>
          </cell>
          <cell r="L93">
            <v>21</v>
          </cell>
          <cell r="M93">
            <v>5</v>
          </cell>
          <cell r="O93">
            <v>16</v>
          </cell>
          <cell r="Q93">
            <v>2</v>
          </cell>
          <cell r="R93">
            <v>23</v>
          </cell>
          <cell r="S93">
            <v>44</v>
          </cell>
        </row>
        <row r="94">
          <cell r="B94" t="str">
            <v>E022-01-1087/2020</v>
          </cell>
          <cell r="C94" t="str">
            <v>GEOFFREY ELLY NISSI</v>
          </cell>
          <cell r="D94">
            <v>6</v>
          </cell>
          <cell r="E94">
            <v>4</v>
          </cell>
          <cell r="G94">
            <v>10</v>
          </cell>
          <cell r="H94">
            <v>4</v>
          </cell>
          <cell r="I94">
            <v>5</v>
          </cell>
          <cell r="K94">
            <v>9</v>
          </cell>
          <cell r="L94">
            <v>19</v>
          </cell>
          <cell r="M94">
            <v>22</v>
          </cell>
          <cell r="N94">
            <v>18</v>
          </cell>
          <cell r="Q94">
            <v>15</v>
          </cell>
          <cell r="R94">
            <v>55</v>
          </cell>
          <cell r="S94">
            <v>74</v>
          </cell>
        </row>
        <row r="95">
          <cell r="B95" t="str">
            <v>E022-01-1089/2020</v>
          </cell>
          <cell r="C95" t="str">
            <v>ALVIN DAVID MISANGO</v>
          </cell>
          <cell r="D95">
            <v>6</v>
          </cell>
          <cell r="E95">
            <v>8</v>
          </cell>
          <cell r="G95">
            <v>14</v>
          </cell>
          <cell r="H95">
            <v>5</v>
          </cell>
          <cell r="I95">
            <v>5</v>
          </cell>
          <cell r="K95">
            <v>10</v>
          </cell>
          <cell r="L95">
            <v>24</v>
          </cell>
          <cell r="M95">
            <v>7</v>
          </cell>
          <cell r="O95">
            <v>19</v>
          </cell>
          <cell r="Q95">
            <v>10</v>
          </cell>
          <cell r="R95">
            <v>36</v>
          </cell>
          <cell r="S95">
            <v>60</v>
          </cell>
        </row>
        <row r="96">
          <cell r="B96" t="str">
            <v>E022-01-1090/2018</v>
          </cell>
          <cell r="C96" t="str">
            <v>ASIAGO KELVIN NYAMBAKA</v>
          </cell>
          <cell r="G96">
            <v>0</v>
          </cell>
          <cell r="K96">
            <v>0</v>
          </cell>
          <cell r="L96">
            <v>0</v>
          </cell>
          <cell r="M96">
            <v>4</v>
          </cell>
          <cell r="O96">
            <v>6</v>
          </cell>
          <cell r="P96">
            <v>1</v>
          </cell>
          <cell r="R96">
            <v>11</v>
          </cell>
          <cell r="S96">
            <v>11</v>
          </cell>
        </row>
        <row r="97">
          <cell r="B97" t="str">
            <v>E022-01-1090/2020</v>
          </cell>
          <cell r="C97" t="str">
            <v>IGNATIUS KIPTOO</v>
          </cell>
          <cell r="D97">
            <v>8</v>
          </cell>
          <cell r="E97">
            <v>7</v>
          </cell>
          <cell r="G97">
            <v>15</v>
          </cell>
          <cell r="H97">
            <v>4</v>
          </cell>
          <cell r="I97">
            <v>4</v>
          </cell>
          <cell r="K97">
            <v>8</v>
          </cell>
          <cell r="L97">
            <v>23</v>
          </cell>
          <cell r="M97">
            <v>24</v>
          </cell>
          <cell r="N97">
            <v>15</v>
          </cell>
          <cell r="O97">
            <v>20</v>
          </cell>
          <cell r="R97">
            <v>59</v>
          </cell>
          <cell r="S97">
            <v>82</v>
          </cell>
        </row>
        <row r="98">
          <cell r="B98" t="str">
            <v>E022-01-1163/2020</v>
          </cell>
          <cell r="C98" t="str">
            <v>CALEB LUHOMBO</v>
          </cell>
          <cell r="D98">
            <v>8</v>
          </cell>
          <cell r="E98">
            <v>8</v>
          </cell>
          <cell r="G98">
            <v>16</v>
          </cell>
          <cell r="H98">
            <v>4</v>
          </cell>
          <cell r="I98">
            <v>4</v>
          </cell>
          <cell r="K98">
            <v>8</v>
          </cell>
          <cell r="L98">
            <v>24</v>
          </cell>
          <cell r="M98">
            <v>14</v>
          </cell>
          <cell r="O98">
            <v>11</v>
          </cell>
          <cell r="Q98">
            <v>13</v>
          </cell>
          <cell r="R98">
            <v>38</v>
          </cell>
          <cell r="S98">
            <v>62</v>
          </cell>
        </row>
        <row r="99">
          <cell r="B99" t="str">
            <v>E022-01-1167/2020</v>
          </cell>
          <cell r="C99" t="str">
            <v xml:space="preserve"> TANUI NICOLAS KIPCHUMBA </v>
          </cell>
          <cell r="D99">
            <v>7</v>
          </cell>
          <cell r="E99">
            <v>7</v>
          </cell>
          <cell r="G99">
            <v>14</v>
          </cell>
          <cell r="H99">
            <v>5</v>
          </cell>
          <cell r="I99">
            <v>4</v>
          </cell>
          <cell r="K99">
            <v>9</v>
          </cell>
          <cell r="L99">
            <v>23</v>
          </cell>
          <cell r="M99">
            <v>9</v>
          </cell>
          <cell r="O99">
            <v>12</v>
          </cell>
          <cell r="Q99">
            <v>8</v>
          </cell>
          <cell r="R99">
            <v>29</v>
          </cell>
          <cell r="S99">
            <v>52</v>
          </cell>
        </row>
        <row r="100">
          <cell r="B100" t="str">
            <v>E022-01-1338/2017</v>
          </cell>
          <cell r="G100">
            <v>0</v>
          </cell>
          <cell r="K100">
            <v>0</v>
          </cell>
          <cell r="L100">
            <v>0</v>
          </cell>
          <cell r="M100">
            <v>2</v>
          </cell>
          <cell r="N100">
            <v>0</v>
          </cell>
          <cell r="O100">
            <v>7</v>
          </cell>
          <cell r="R100">
            <v>9</v>
          </cell>
          <cell r="S100">
            <v>9</v>
          </cell>
        </row>
        <row r="101">
          <cell r="B101" t="str">
            <v>E022-01-1594/2020</v>
          </cell>
          <cell r="C101" t="str">
            <v>KIPROTICH JOASH</v>
          </cell>
          <cell r="D101">
            <v>4</v>
          </cell>
          <cell r="E101">
            <v>8</v>
          </cell>
          <cell r="G101">
            <v>12</v>
          </cell>
          <cell r="H101">
            <v>3</v>
          </cell>
          <cell r="I101">
            <v>4</v>
          </cell>
          <cell r="K101">
            <v>7</v>
          </cell>
          <cell r="L101">
            <v>19</v>
          </cell>
          <cell r="M101">
            <v>6</v>
          </cell>
          <cell r="N101">
            <v>5</v>
          </cell>
          <cell r="O101">
            <v>11</v>
          </cell>
          <cell r="R101">
            <v>22</v>
          </cell>
          <cell r="S101">
            <v>41</v>
          </cell>
        </row>
        <row r="102">
          <cell r="B102" t="str">
            <v>E022-01-1755/2018</v>
          </cell>
          <cell r="C102" t="str">
            <v>QUNTON MURIUKI</v>
          </cell>
          <cell r="D102">
            <v>7</v>
          </cell>
          <cell r="E102">
            <v>8</v>
          </cell>
          <cell r="G102">
            <v>15</v>
          </cell>
          <cell r="H102">
            <v>4</v>
          </cell>
          <cell r="I102">
            <v>4</v>
          </cell>
          <cell r="K102">
            <v>8</v>
          </cell>
          <cell r="L102">
            <v>23</v>
          </cell>
          <cell r="M102">
            <v>17</v>
          </cell>
          <cell r="O102">
            <v>11</v>
          </cell>
          <cell r="Q102">
            <v>2</v>
          </cell>
          <cell r="R102">
            <v>30</v>
          </cell>
          <cell r="S102">
            <v>53</v>
          </cell>
        </row>
        <row r="103">
          <cell r="B103" t="str">
            <v>E022-01-1842/2018</v>
          </cell>
          <cell r="C103" t="str">
            <v>SICHARANI ANDYSON WEKESA</v>
          </cell>
          <cell r="G103">
            <v>0</v>
          </cell>
          <cell r="K103">
            <v>0</v>
          </cell>
          <cell r="L103">
            <v>0</v>
          </cell>
          <cell r="M103">
            <v>5</v>
          </cell>
          <cell r="N103">
            <v>0</v>
          </cell>
          <cell r="P103">
            <v>3</v>
          </cell>
          <cell r="R103">
            <v>8</v>
          </cell>
          <cell r="S103">
            <v>11</v>
          </cell>
        </row>
        <row r="104">
          <cell r="B104" t="str">
            <v>E022-01-1887/2018</v>
          </cell>
          <cell r="C104" t="str">
            <v>ELIAS NDUMO NDERITU</v>
          </cell>
          <cell r="D104">
            <v>2</v>
          </cell>
          <cell r="E104">
            <v>3</v>
          </cell>
          <cell r="G104">
            <v>5</v>
          </cell>
          <cell r="H104">
            <v>5</v>
          </cell>
          <cell r="I104">
            <v>4</v>
          </cell>
          <cell r="K104">
            <v>9</v>
          </cell>
          <cell r="L104">
            <v>14</v>
          </cell>
          <cell r="M104">
            <v>5</v>
          </cell>
          <cell r="Q104">
            <v>1</v>
          </cell>
          <cell r="R104">
            <v>6</v>
          </cell>
          <cell r="S104">
            <v>20</v>
          </cell>
        </row>
        <row r="105">
          <cell r="B105" t="str">
            <v>E022-01-2007/2019</v>
          </cell>
          <cell r="C105" t="str">
            <v>JOHN KABI</v>
          </cell>
          <cell r="D105">
            <v>7</v>
          </cell>
          <cell r="E105">
            <v>5</v>
          </cell>
          <cell r="G105">
            <v>12</v>
          </cell>
          <cell r="H105">
            <v>5</v>
          </cell>
          <cell r="I105">
            <v>5</v>
          </cell>
          <cell r="K105">
            <v>10</v>
          </cell>
          <cell r="L105">
            <v>22</v>
          </cell>
          <cell r="M105">
            <v>4</v>
          </cell>
          <cell r="O105">
            <v>11</v>
          </cell>
          <cell r="Q105">
            <v>8</v>
          </cell>
          <cell r="R105">
            <v>23</v>
          </cell>
          <cell r="S105">
            <v>45</v>
          </cell>
        </row>
        <row r="106">
          <cell r="B106" t="str">
            <v>E022-01-2069/2018</v>
          </cell>
          <cell r="C106" t="str">
            <v>MAINA ELIZABETH MUGURE</v>
          </cell>
          <cell r="D106">
            <v>9</v>
          </cell>
          <cell r="E106">
            <v>9</v>
          </cell>
          <cell r="G106">
            <v>18</v>
          </cell>
          <cell r="H106">
            <v>5</v>
          </cell>
          <cell r="I106">
            <v>4</v>
          </cell>
          <cell r="K106">
            <v>9</v>
          </cell>
          <cell r="L106">
            <v>27</v>
          </cell>
          <cell r="M106">
            <v>8</v>
          </cell>
          <cell r="N106">
            <v>4</v>
          </cell>
          <cell r="O106">
            <v>12</v>
          </cell>
          <cell r="R106">
            <v>24</v>
          </cell>
          <cell r="S106">
            <v>51</v>
          </cell>
        </row>
        <row r="107">
          <cell r="B107" t="str">
            <v>E022-01-2101/2020</v>
          </cell>
          <cell r="C107" t="str">
            <v>BRIAN AYEKHA</v>
          </cell>
          <cell r="D107">
            <v>7</v>
          </cell>
          <cell r="E107">
            <v>9</v>
          </cell>
          <cell r="G107">
            <v>16</v>
          </cell>
          <cell r="H107">
            <v>5</v>
          </cell>
          <cell r="I107">
            <v>5</v>
          </cell>
          <cell r="K107">
            <v>10</v>
          </cell>
          <cell r="L107">
            <v>26</v>
          </cell>
          <cell r="M107">
            <v>6</v>
          </cell>
          <cell r="P107">
            <v>5</v>
          </cell>
          <cell r="Q107">
            <v>3</v>
          </cell>
          <cell r="R107">
            <v>14</v>
          </cell>
          <cell r="S107">
            <v>40</v>
          </cell>
        </row>
        <row r="108">
          <cell r="B108" t="str">
            <v>E022-01-2108/2020</v>
          </cell>
          <cell r="C108" t="str">
            <v>BENSON KILEI</v>
          </cell>
          <cell r="D108">
            <v>6</v>
          </cell>
          <cell r="E108">
            <v>7</v>
          </cell>
          <cell r="G108">
            <v>13</v>
          </cell>
          <cell r="H108">
            <v>5</v>
          </cell>
          <cell r="I108">
            <v>4</v>
          </cell>
          <cell r="K108">
            <v>9</v>
          </cell>
          <cell r="L108">
            <v>22</v>
          </cell>
          <cell r="M108">
            <v>8</v>
          </cell>
          <cell r="N108">
            <v>9</v>
          </cell>
          <cell r="O108">
            <v>11</v>
          </cell>
          <cell r="R108">
            <v>28</v>
          </cell>
          <cell r="S108">
            <v>50</v>
          </cell>
        </row>
        <row r="109">
          <cell r="B109" t="str">
            <v>E022-01-2113/2020</v>
          </cell>
          <cell r="C109" t="str">
            <v>LUQMAN ALI</v>
          </cell>
          <cell r="D109">
            <v>8</v>
          </cell>
          <cell r="E109">
            <v>9</v>
          </cell>
          <cell r="G109">
            <v>17</v>
          </cell>
          <cell r="H109">
            <v>2</v>
          </cell>
          <cell r="I109">
            <v>5</v>
          </cell>
          <cell r="K109">
            <v>7</v>
          </cell>
          <cell r="L109">
            <v>24</v>
          </cell>
          <cell r="M109">
            <v>15</v>
          </cell>
          <cell r="O109">
            <v>19</v>
          </cell>
          <cell r="Q109">
            <v>10</v>
          </cell>
          <cell r="R109">
            <v>44</v>
          </cell>
          <cell r="S109">
            <v>68</v>
          </cell>
        </row>
        <row r="110">
          <cell r="B110" t="str">
            <v>E022-01-2140/2020</v>
          </cell>
          <cell r="C110" t="str">
            <v>DENNIS MWANGI KAMATHIRO</v>
          </cell>
          <cell r="D110">
            <v>8</v>
          </cell>
          <cell r="E110">
            <v>8</v>
          </cell>
          <cell r="G110">
            <v>16</v>
          </cell>
          <cell r="H110">
            <v>5</v>
          </cell>
          <cell r="I110">
            <v>4</v>
          </cell>
          <cell r="K110">
            <v>9</v>
          </cell>
          <cell r="L110">
            <v>25</v>
          </cell>
          <cell r="M110">
            <v>4</v>
          </cell>
          <cell r="O110">
            <v>9</v>
          </cell>
          <cell r="P110">
            <v>2</v>
          </cell>
          <cell r="R110">
            <v>15</v>
          </cell>
          <cell r="S110">
            <v>40</v>
          </cell>
        </row>
        <row r="111">
          <cell r="B111" t="str">
            <v>E022-01-2151/2020</v>
          </cell>
          <cell r="C111" t="str">
            <v>MILTON KIAI MWANGI</v>
          </cell>
          <cell r="D111">
            <v>6</v>
          </cell>
          <cell r="E111">
            <v>7</v>
          </cell>
          <cell r="G111">
            <v>13</v>
          </cell>
          <cell r="H111">
            <v>5</v>
          </cell>
          <cell r="I111">
            <v>4</v>
          </cell>
          <cell r="K111">
            <v>9</v>
          </cell>
          <cell r="L111">
            <v>22</v>
          </cell>
          <cell r="M111">
            <v>6</v>
          </cell>
          <cell r="P111">
            <v>5</v>
          </cell>
          <cell r="Q111">
            <v>7</v>
          </cell>
          <cell r="R111">
            <v>18</v>
          </cell>
          <cell r="S111">
            <v>40</v>
          </cell>
        </row>
        <row r="112">
          <cell r="B112" t="str">
            <v>E022-01-2174/2020</v>
          </cell>
          <cell r="C112" t="str">
            <v>BRENDAN JESSE OCHIENG</v>
          </cell>
          <cell r="D112">
            <v>3</v>
          </cell>
          <cell r="G112">
            <v>3</v>
          </cell>
          <cell r="K112">
            <v>0</v>
          </cell>
          <cell r="L112">
            <v>3</v>
          </cell>
          <cell r="R112" t="str">
            <v/>
          </cell>
          <cell r="S112">
            <v>3</v>
          </cell>
        </row>
        <row r="113">
          <cell r="B113" t="str">
            <v>E022-01-2192/2020</v>
          </cell>
          <cell r="C113" t="str">
            <v>MARK WAITIKI THUO</v>
          </cell>
          <cell r="D113">
            <v>1</v>
          </cell>
          <cell r="E113">
            <v>2</v>
          </cell>
          <cell r="G113">
            <v>3</v>
          </cell>
          <cell r="H113">
            <v>3</v>
          </cell>
          <cell r="I113">
            <v>4</v>
          </cell>
          <cell r="K113">
            <v>7</v>
          </cell>
          <cell r="L113">
            <v>10</v>
          </cell>
          <cell r="M113">
            <v>5</v>
          </cell>
          <cell r="N113">
            <v>4</v>
          </cell>
          <cell r="O113">
            <v>3</v>
          </cell>
          <cell r="R113">
            <v>12</v>
          </cell>
          <cell r="S113">
            <v>22</v>
          </cell>
        </row>
        <row r="114">
          <cell r="B114" t="str">
            <v>E022-01-2283/2020</v>
          </cell>
          <cell r="C114" t="str">
            <v>KENNETH WAMBUI</v>
          </cell>
          <cell r="D114">
            <v>2</v>
          </cell>
          <cell r="E114">
            <v>4</v>
          </cell>
          <cell r="G114">
            <v>6</v>
          </cell>
          <cell r="H114">
            <v>5</v>
          </cell>
          <cell r="I114">
            <v>4</v>
          </cell>
          <cell r="K114">
            <v>9</v>
          </cell>
          <cell r="L114">
            <v>15</v>
          </cell>
          <cell r="M114">
            <v>4</v>
          </cell>
          <cell r="P114">
            <v>5</v>
          </cell>
          <cell r="Q114">
            <v>2</v>
          </cell>
          <cell r="R114">
            <v>11</v>
          </cell>
          <cell r="S114">
            <v>26</v>
          </cell>
        </row>
        <row r="115">
          <cell r="B115" t="str">
            <v>E022-01-2325/2020</v>
          </cell>
          <cell r="C115" t="str">
            <v>ELSIE SANG CHEROP</v>
          </cell>
          <cell r="D115">
            <v>3</v>
          </cell>
          <cell r="E115">
            <v>7</v>
          </cell>
          <cell r="G115">
            <v>10</v>
          </cell>
          <cell r="H115">
            <v>5</v>
          </cell>
          <cell r="I115">
            <v>4</v>
          </cell>
          <cell r="K115">
            <v>9</v>
          </cell>
          <cell r="L115">
            <v>19</v>
          </cell>
          <cell r="M115">
            <v>12</v>
          </cell>
          <cell r="O115">
            <v>8</v>
          </cell>
          <cell r="Q115">
            <v>17</v>
          </cell>
          <cell r="R115">
            <v>37</v>
          </cell>
          <cell r="S115">
            <v>56</v>
          </cell>
        </row>
        <row r="116">
          <cell r="B116" t="str">
            <v>E022-01-2347/2020</v>
          </cell>
          <cell r="C116" t="str">
            <v>MBARAK MUHAMUD</v>
          </cell>
          <cell r="D116">
            <v>7</v>
          </cell>
          <cell r="E116">
            <v>4</v>
          </cell>
          <cell r="G116">
            <v>11</v>
          </cell>
          <cell r="H116">
            <v>5</v>
          </cell>
          <cell r="I116">
            <v>4</v>
          </cell>
          <cell r="K116">
            <v>9</v>
          </cell>
          <cell r="L116">
            <v>20</v>
          </cell>
          <cell r="M116">
            <v>17</v>
          </cell>
          <cell r="N116">
            <v>9</v>
          </cell>
          <cell r="O116">
            <v>13</v>
          </cell>
          <cell r="R116">
            <v>39</v>
          </cell>
          <cell r="S116">
            <v>59</v>
          </cell>
        </row>
        <row r="117">
          <cell r="B117" t="str">
            <v>E022-01-2385/2019</v>
          </cell>
          <cell r="C117" t="str">
            <v>BERNARD KIMANI MUIGWE</v>
          </cell>
          <cell r="D117">
            <v>4</v>
          </cell>
          <cell r="E117">
            <v>7</v>
          </cell>
          <cell r="G117">
            <v>11</v>
          </cell>
          <cell r="H117">
            <v>5</v>
          </cell>
          <cell r="I117">
            <v>5</v>
          </cell>
          <cell r="K117">
            <v>10</v>
          </cell>
          <cell r="L117">
            <v>21</v>
          </cell>
          <cell r="M117">
            <v>10</v>
          </cell>
          <cell r="O117">
            <v>12</v>
          </cell>
          <cell r="Q117">
            <v>7</v>
          </cell>
          <cell r="R117">
            <v>29</v>
          </cell>
          <cell r="S117">
            <v>50</v>
          </cell>
        </row>
        <row r="118">
          <cell r="B118" t="str">
            <v>E022-01-2454/2020</v>
          </cell>
          <cell r="C118" t="str">
            <v>PETER NDIBA</v>
          </cell>
          <cell r="D118">
            <v>7</v>
          </cell>
          <cell r="E118">
            <v>6</v>
          </cell>
          <cell r="G118">
            <v>13</v>
          </cell>
          <cell r="H118">
            <v>5</v>
          </cell>
          <cell r="I118">
            <v>4</v>
          </cell>
          <cell r="K118">
            <v>9</v>
          </cell>
          <cell r="L118">
            <v>22</v>
          </cell>
          <cell r="M118">
            <v>3</v>
          </cell>
          <cell r="P118">
            <v>7</v>
          </cell>
          <cell r="Q118">
            <v>10</v>
          </cell>
          <cell r="R118">
            <v>20</v>
          </cell>
          <cell r="S118">
            <v>42</v>
          </cell>
        </row>
        <row r="119">
          <cell r="B119" t="str">
            <v>E022-01-2608/2020</v>
          </cell>
          <cell r="C119" t="str">
            <v>MARTIN IRUNGU MWANGI</v>
          </cell>
          <cell r="D119">
            <v>10</v>
          </cell>
          <cell r="E119">
            <v>8</v>
          </cell>
          <cell r="G119">
            <v>18</v>
          </cell>
          <cell r="H119">
            <v>5</v>
          </cell>
          <cell r="I119">
            <v>4</v>
          </cell>
          <cell r="K119">
            <v>9</v>
          </cell>
          <cell r="L119">
            <v>27</v>
          </cell>
          <cell r="M119">
            <v>18</v>
          </cell>
          <cell r="N119">
            <v>20</v>
          </cell>
          <cell r="Q119">
            <v>14</v>
          </cell>
          <cell r="R119">
            <v>52</v>
          </cell>
          <cell r="S119">
            <v>79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des"/>
      <sheetName val="missing"/>
    </sheetNames>
    <sheetDataSet>
      <sheetData sheetId="0" refreshError="1">
        <row r="2">
          <cell r="D2" t="str">
            <v>E022-01-1035/2020</v>
          </cell>
          <cell r="E2">
            <v>77</v>
          </cell>
          <cell r="F2">
            <v>164</v>
          </cell>
          <cell r="G2">
            <v>80.333333333333329</v>
          </cell>
        </row>
        <row r="3">
          <cell r="D3" t="str">
            <v>E022-01-1027/2020</v>
          </cell>
          <cell r="E3">
            <v>78</v>
          </cell>
          <cell r="F3">
            <v>194</v>
          </cell>
          <cell r="G3">
            <v>90.666666666666657</v>
          </cell>
        </row>
        <row r="4">
          <cell r="D4" t="str">
            <v>E022-01-2113/2020</v>
          </cell>
          <cell r="E4">
            <v>81</v>
          </cell>
          <cell r="F4">
            <v>190</v>
          </cell>
          <cell r="G4">
            <v>90.333333333333329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D6" t="str">
            <v>E022-01-1089/2020</v>
          </cell>
          <cell r="E6">
            <v>73</v>
          </cell>
          <cell r="F6" t="str">
            <v>146</v>
          </cell>
          <cell r="G6">
            <v>73</v>
          </cell>
        </row>
        <row r="7">
          <cell r="D7" t="str">
            <v>E022-01-1043/2020</v>
          </cell>
          <cell r="E7">
            <v>82</v>
          </cell>
          <cell r="F7">
            <v>172</v>
          </cell>
          <cell r="G7">
            <v>84.666666666666671</v>
          </cell>
        </row>
        <row r="8">
          <cell r="D8" t="str">
            <v>E022-01-1047/2020</v>
          </cell>
          <cell r="E8">
            <v>81</v>
          </cell>
          <cell r="F8">
            <v>186</v>
          </cell>
          <cell r="G8">
            <v>89</v>
          </cell>
        </row>
        <row r="9">
          <cell r="D9" t="str">
            <v>E022-01-1072/2020</v>
          </cell>
          <cell r="E9">
            <v>73</v>
          </cell>
          <cell r="F9">
            <v>196</v>
          </cell>
          <cell r="G9">
            <v>89.666666666666657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D11" t="str">
            <v>E022-01-1070/2020</v>
          </cell>
          <cell r="E11">
            <v>75</v>
          </cell>
          <cell r="F11">
            <v>196</v>
          </cell>
          <cell r="G11">
            <v>90.333333333333329</v>
          </cell>
        </row>
        <row r="12">
          <cell r="D12" t="str">
            <v>E022-01-1049/2020</v>
          </cell>
          <cell r="E12">
            <v>0</v>
          </cell>
          <cell r="F12">
            <v>0</v>
          </cell>
          <cell r="G12">
            <v>0</v>
          </cell>
        </row>
        <row r="13">
          <cell r="D13" t="str">
            <v>E022-01-1065/2020</v>
          </cell>
          <cell r="E13">
            <v>73</v>
          </cell>
          <cell r="F13">
            <v>190</v>
          </cell>
          <cell r="G13">
            <v>87.666666666666671</v>
          </cell>
        </row>
        <row r="14">
          <cell r="D14" t="str">
            <v>E022-01-1058/2020</v>
          </cell>
          <cell r="E14">
            <v>79</v>
          </cell>
          <cell r="F14">
            <v>164</v>
          </cell>
          <cell r="G14">
            <v>81</v>
          </cell>
        </row>
        <row r="15">
          <cell r="D15" t="str">
            <v>E022-01-1053/2020</v>
          </cell>
          <cell r="E15">
            <v>0</v>
          </cell>
          <cell r="F15">
            <v>0</v>
          </cell>
          <cell r="G15">
            <v>0</v>
          </cell>
        </row>
        <row r="16">
          <cell r="D16" t="str">
            <v>E022-01-1163/2020</v>
          </cell>
          <cell r="E16">
            <v>74</v>
          </cell>
          <cell r="F16">
            <v>182</v>
          </cell>
          <cell r="G16">
            <v>85.333333333333343</v>
          </cell>
        </row>
        <row r="17">
          <cell r="D17" t="str">
            <v>E022-01-1017/2020</v>
          </cell>
          <cell r="E17">
            <v>65</v>
          </cell>
          <cell r="F17">
            <v>200</v>
          </cell>
          <cell r="G17">
            <v>88.333333333333329</v>
          </cell>
        </row>
        <row r="18">
          <cell r="D18" t="str">
            <v>E022-01-1048/2020</v>
          </cell>
          <cell r="E18">
            <v>75</v>
          </cell>
          <cell r="F18">
            <v>164</v>
          </cell>
          <cell r="G18">
            <v>79.666666666666657</v>
          </cell>
        </row>
        <row r="19">
          <cell r="D19" t="str">
            <v>E022-01-1021/2020</v>
          </cell>
          <cell r="E19">
            <v>83</v>
          </cell>
          <cell r="F19">
            <v>188</v>
          </cell>
          <cell r="G19">
            <v>90.333333333333329</v>
          </cell>
        </row>
        <row r="20">
          <cell r="D20" t="str">
            <v>E022-01-1081/2020</v>
          </cell>
          <cell r="E20">
            <v>81</v>
          </cell>
          <cell r="F20">
            <v>184</v>
          </cell>
          <cell r="G20">
            <v>88.333333333333329</v>
          </cell>
        </row>
        <row r="21">
          <cell r="D21" t="str">
            <v>E022-01-1030/2020</v>
          </cell>
          <cell r="E21">
            <v>73</v>
          </cell>
          <cell r="F21">
            <v>186</v>
          </cell>
          <cell r="G21">
            <v>86.333333333333329</v>
          </cell>
        </row>
        <row r="22">
          <cell r="D22" t="str">
            <v>E022-01-1015/2020</v>
          </cell>
          <cell r="E22">
            <v>0</v>
          </cell>
          <cell r="F22">
            <v>0</v>
          </cell>
          <cell r="G22">
            <v>0</v>
          </cell>
        </row>
        <row r="23">
          <cell r="D23" t="str">
            <v>E022-01-1026/2020</v>
          </cell>
          <cell r="E23">
            <v>61</v>
          </cell>
          <cell r="F23">
            <v>130</v>
          </cell>
          <cell r="G23">
            <v>63.666666666666671</v>
          </cell>
        </row>
        <row r="24">
          <cell r="D24" t="str">
            <v>E022-01-1075/2020</v>
          </cell>
          <cell r="E24">
            <v>68</v>
          </cell>
          <cell r="F24">
            <v>116</v>
          </cell>
          <cell r="G24">
            <v>61.333333333333329</v>
          </cell>
        </row>
        <row r="25">
          <cell r="D25" t="str">
            <v>E022-01-1032/2020</v>
          </cell>
          <cell r="E25">
            <v>64</v>
          </cell>
          <cell r="F25" t="str">
            <v>152</v>
          </cell>
          <cell r="G25">
            <v>72</v>
          </cell>
        </row>
        <row r="26">
          <cell r="D26" t="str">
            <v>E022-01-1087/2020</v>
          </cell>
          <cell r="E26">
            <v>77</v>
          </cell>
          <cell r="F26">
            <v>192</v>
          </cell>
          <cell r="G26">
            <v>89.666666666666657</v>
          </cell>
        </row>
        <row r="27">
          <cell r="D27" t="str">
            <v>E022-01-1077/2020</v>
          </cell>
          <cell r="E27">
            <v>81</v>
          </cell>
          <cell r="F27">
            <v>188</v>
          </cell>
          <cell r="G27">
            <v>89.666666666666657</v>
          </cell>
        </row>
        <row r="28">
          <cell r="D28" t="str">
            <v>E022-01-1067/2020</v>
          </cell>
          <cell r="E28">
            <v>77</v>
          </cell>
          <cell r="F28">
            <v>184</v>
          </cell>
          <cell r="G28">
            <v>87</v>
          </cell>
        </row>
        <row r="29">
          <cell r="D29" t="str">
            <v>E022-01-1029/2020</v>
          </cell>
          <cell r="E29">
            <v>75</v>
          </cell>
          <cell r="F29">
            <v>164</v>
          </cell>
          <cell r="G29">
            <v>79.666666666666657</v>
          </cell>
        </row>
        <row r="30">
          <cell r="D30" t="str">
            <v>E022-01-1022/2020</v>
          </cell>
          <cell r="E30">
            <v>82</v>
          </cell>
          <cell r="F30">
            <v>164</v>
          </cell>
          <cell r="G30">
            <v>82</v>
          </cell>
        </row>
        <row r="31">
          <cell r="D31" t="str">
            <v>E022-01-1066/2020</v>
          </cell>
          <cell r="E31">
            <v>84</v>
          </cell>
          <cell r="F31">
            <v>188</v>
          </cell>
          <cell r="G31">
            <v>90.666666666666657</v>
          </cell>
        </row>
        <row r="32">
          <cell r="D32" t="str">
            <v>E022-01-1090/2020</v>
          </cell>
          <cell r="E32">
            <v>76</v>
          </cell>
          <cell r="F32">
            <v>190</v>
          </cell>
          <cell r="G32">
            <v>88.666666666666671</v>
          </cell>
        </row>
        <row r="33">
          <cell r="D33" t="str">
            <v>E022-01-2333/2020</v>
          </cell>
          <cell r="E33">
            <v>0</v>
          </cell>
          <cell r="F33">
            <v>0</v>
          </cell>
          <cell r="G33">
            <v>0</v>
          </cell>
        </row>
        <row r="34">
          <cell r="D34" t="str">
            <v>E022-01-1037/2020</v>
          </cell>
          <cell r="E34">
            <v>0</v>
          </cell>
          <cell r="F34">
            <v>0</v>
          </cell>
          <cell r="G34">
            <v>0</v>
          </cell>
        </row>
        <row r="35">
          <cell r="D35" t="str">
            <v>E022-01-1594/2020</v>
          </cell>
          <cell r="E35">
            <v>0</v>
          </cell>
          <cell r="F35">
            <v>188</v>
          </cell>
          <cell r="G35">
            <v>62.666666666666671</v>
          </cell>
        </row>
        <row r="36">
          <cell r="D36" t="str">
            <v>E022-01-1024/2020</v>
          </cell>
          <cell r="E36">
            <v>75</v>
          </cell>
          <cell r="F36">
            <v>186</v>
          </cell>
          <cell r="G36">
            <v>87</v>
          </cell>
        </row>
        <row r="37">
          <cell r="D37" t="str">
            <v>E022-01-1014/2020</v>
          </cell>
          <cell r="E37">
            <v>71</v>
          </cell>
          <cell r="F37">
            <v>174</v>
          </cell>
          <cell r="G37">
            <v>81.666666666666671</v>
          </cell>
        </row>
        <row r="38">
          <cell r="D38" t="str">
            <v>E022-01-1088/2020</v>
          </cell>
          <cell r="E38">
            <v>0</v>
          </cell>
          <cell r="F38">
            <v>0</v>
          </cell>
          <cell r="G38">
            <v>0</v>
          </cell>
        </row>
        <row r="39">
          <cell r="D39" t="str">
            <v>E022-01-0710/2017</v>
          </cell>
          <cell r="E39">
            <v>87</v>
          </cell>
          <cell r="F39">
            <v>156</v>
          </cell>
          <cell r="G39">
            <v>81</v>
          </cell>
        </row>
        <row r="40">
          <cell r="D40" t="str">
            <v>E022-01-0935/2020</v>
          </cell>
          <cell r="E40">
            <v>75</v>
          </cell>
          <cell r="F40">
            <v>186</v>
          </cell>
          <cell r="G40">
            <v>87</v>
          </cell>
        </row>
        <row r="41">
          <cell r="D41" t="str">
            <v>e022-01-1031/2020</v>
          </cell>
          <cell r="E41">
            <v>83</v>
          </cell>
          <cell r="F41">
            <v>196</v>
          </cell>
          <cell r="G41">
            <v>93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D43" t="str">
            <v>E022-01-0798/2019</v>
          </cell>
          <cell r="E43">
            <v>77</v>
          </cell>
          <cell r="F43">
            <v>194</v>
          </cell>
          <cell r="G43">
            <v>90.333333333333329</v>
          </cell>
        </row>
        <row r="44">
          <cell r="D44" t="str">
            <v>E022-01-1038/2020</v>
          </cell>
          <cell r="E44">
            <v>81</v>
          </cell>
          <cell r="F44">
            <v>194</v>
          </cell>
          <cell r="G44">
            <v>91.666666666666657</v>
          </cell>
        </row>
        <row r="45">
          <cell r="D45" t="str">
            <v>E022-01-1071/2020</v>
          </cell>
          <cell r="E45" t="str">
            <v>67</v>
          </cell>
          <cell r="F45" t="str">
            <v>158</v>
          </cell>
          <cell r="G45">
            <v>75</v>
          </cell>
        </row>
        <row r="46">
          <cell r="D46" t="str">
            <v>E022-01-2108/2020</v>
          </cell>
          <cell r="E46">
            <v>80</v>
          </cell>
          <cell r="F46">
            <v>138</v>
          </cell>
          <cell r="G46">
            <v>72.666666666666671</v>
          </cell>
        </row>
        <row r="47">
          <cell r="D47" t="str">
            <v>E022-01-1057/2020</v>
          </cell>
          <cell r="E47">
            <v>73</v>
          </cell>
          <cell r="F47">
            <v>180</v>
          </cell>
          <cell r="G47">
            <v>84.333333333333343</v>
          </cell>
        </row>
        <row r="48">
          <cell r="D48" t="str">
            <v>E022-01-1078/2020</v>
          </cell>
          <cell r="E48">
            <v>69</v>
          </cell>
          <cell r="F48">
            <v>194</v>
          </cell>
          <cell r="G48">
            <v>87.666666666666671</v>
          </cell>
        </row>
        <row r="49">
          <cell r="D49" t="str">
            <v>E022-01-2420/2020</v>
          </cell>
          <cell r="E49">
            <v>0</v>
          </cell>
          <cell r="F49">
            <v>0</v>
          </cell>
          <cell r="G49">
            <v>0</v>
          </cell>
        </row>
        <row r="50">
          <cell r="D50" t="str">
            <v>E022-01-1074/2020</v>
          </cell>
          <cell r="E50">
            <v>81</v>
          </cell>
          <cell r="F50">
            <v>166</v>
          </cell>
          <cell r="G50">
            <v>82.333333333333343</v>
          </cell>
        </row>
        <row r="51">
          <cell r="D51" t="str">
            <v>E022-01-1062/2020</v>
          </cell>
          <cell r="E51">
            <v>79</v>
          </cell>
          <cell r="F51" t="str">
            <v>164</v>
          </cell>
          <cell r="G51">
            <v>81</v>
          </cell>
        </row>
        <row r="52">
          <cell r="D52" t="str">
            <v>E022-01-1097/2018</v>
          </cell>
          <cell r="E52">
            <v>0</v>
          </cell>
          <cell r="F52">
            <v>0</v>
          </cell>
          <cell r="G52">
            <v>0</v>
          </cell>
        </row>
        <row r="53">
          <cell r="D53" t="str">
            <v>E022-01-1039/2020</v>
          </cell>
          <cell r="E53">
            <v>0</v>
          </cell>
          <cell r="F53">
            <v>0</v>
          </cell>
          <cell r="G53">
            <v>0</v>
          </cell>
        </row>
        <row r="54">
          <cell r="D54" t="str">
            <v>E022-01-2347/2020</v>
          </cell>
          <cell r="E54">
            <v>80</v>
          </cell>
          <cell r="F54">
            <v>164</v>
          </cell>
          <cell r="G54">
            <v>81.333333333333329</v>
          </cell>
        </row>
        <row r="55">
          <cell r="D55" t="str">
            <v>E022-001-2069/2018</v>
          </cell>
          <cell r="E55">
            <v>47</v>
          </cell>
          <cell r="F55">
            <v>164</v>
          </cell>
          <cell r="G55">
            <v>70.333333333333343</v>
          </cell>
        </row>
        <row r="56">
          <cell r="D56" t="str">
            <v>E022-01-1045/2020</v>
          </cell>
          <cell r="E56">
            <v>78</v>
          </cell>
          <cell r="F56">
            <v>190</v>
          </cell>
          <cell r="G56">
            <v>89.333333333333329</v>
          </cell>
        </row>
        <row r="57">
          <cell r="D57" t="str">
            <v>E022-01-0866/2019</v>
          </cell>
          <cell r="E57">
            <v>65</v>
          </cell>
          <cell r="F57">
            <v>158</v>
          </cell>
          <cell r="G57">
            <v>74.333333333333329</v>
          </cell>
        </row>
        <row r="58">
          <cell r="D58" t="str">
            <v>E022-01-1080/2020</v>
          </cell>
          <cell r="E58">
            <v>84</v>
          </cell>
          <cell r="F58">
            <v>162</v>
          </cell>
          <cell r="G58">
            <v>82</v>
          </cell>
        </row>
        <row r="59">
          <cell r="D59" t="str">
            <v>E022-01-1028/2020</v>
          </cell>
          <cell r="E59">
            <v>79</v>
          </cell>
          <cell r="F59">
            <v>148</v>
          </cell>
          <cell r="G59">
            <v>75.666666666666671</v>
          </cell>
        </row>
        <row r="60">
          <cell r="D60" t="str">
            <v>E022-01-1012/2020</v>
          </cell>
          <cell r="E60">
            <v>0</v>
          </cell>
          <cell r="F60">
            <v>0</v>
          </cell>
          <cell r="G60">
            <v>0</v>
          </cell>
        </row>
        <row r="61">
          <cell r="D61" t="str">
            <v>E023-01-0845/2019</v>
          </cell>
          <cell r="E61" t="str">
            <v>65</v>
          </cell>
          <cell r="F61" t="str">
            <v>182</v>
          </cell>
          <cell r="G61">
            <v>82.333333333333343</v>
          </cell>
        </row>
        <row r="62">
          <cell r="D62" t="str">
            <v>E022-01-1051/2020</v>
          </cell>
          <cell r="E62">
            <v>0</v>
          </cell>
          <cell r="F62">
            <v>0</v>
          </cell>
          <cell r="G62">
            <v>0</v>
          </cell>
        </row>
        <row r="63">
          <cell r="D63" t="str">
            <v>E022-01-1056/2020</v>
          </cell>
          <cell r="E63">
            <v>78</v>
          </cell>
          <cell r="F63">
            <v>178</v>
          </cell>
          <cell r="G63">
            <v>85.333333333333343</v>
          </cell>
        </row>
        <row r="64">
          <cell r="D64" t="str">
            <v>E022-01-1036/2020</v>
          </cell>
          <cell r="E64">
            <v>0</v>
          </cell>
          <cell r="F64">
            <v>0</v>
          </cell>
          <cell r="G64">
            <v>0</v>
          </cell>
        </row>
        <row r="65">
          <cell r="D65" t="str">
            <v>E022-01-1016/2020</v>
          </cell>
          <cell r="E65">
            <v>0</v>
          </cell>
          <cell r="F65">
            <v>200</v>
          </cell>
          <cell r="G65">
            <v>66.666666666666657</v>
          </cell>
        </row>
        <row r="66">
          <cell r="D66" t="str">
            <v>E022-01-1041/2020</v>
          </cell>
          <cell r="E66">
            <v>0</v>
          </cell>
          <cell r="F66">
            <v>194</v>
          </cell>
          <cell r="G66">
            <v>64.666666666666657</v>
          </cell>
        </row>
        <row r="67">
          <cell r="D67" t="str">
            <v>E022-01-2385/2019</v>
          </cell>
          <cell r="E67">
            <v>79</v>
          </cell>
          <cell r="F67">
            <v>180</v>
          </cell>
          <cell r="G67">
            <v>86.333333333333329</v>
          </cell>
        </row>
        <row r="68">
          <cell r="D68" t="str">
            <v>e022-01-2454/2020</v>
          </cell>
          <cell r="E68">
            <v>0</v>
          </cell>
          <cell r="F68">
            <v>178</v>
          </cell>
          <cell r="G68">
            <v>59.333333333333336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</row>
        <row r="70">
          <cell r="D70" t="str">
            <v>E022-01-2138/2020</v>
          </cell>
          <cell r="E70">
            <v>0</v>
          </cell>
          <cell r="F70">
            <v>0</v>
          </cell>
          <cell r="G70">
            <v>0</v>
          </cell>
        </row>
        <row r="71">
          <cell r="D71" t="str">
            <v>E022-01-1050/2020</v>
          </cell>
          <cell r="E71">
            <v>73</v>
          </cell>
          <cell r="F71">
            <v>182</v>
          </cell>
          <cell r="G71">
            <v>85</v>
          </cell>
        </row>
        <row r="72">
          <cell r="D72" t="str">
            <v>e022-01-2156/2020</v>
          </cell>
          <cell r="E72">
            <v>0</v>
          </cell>
          <cell r="F72">
            <v>0</v>
          </cell>
          <cell r="G72">
            <v>0</v>
          </cell>
        </row>
        <row r="73">
          <cell r="D73" t="str">
            <v>E022-01-1755/2018</v>
          </cell>
          <cell r="E73">
            <v>74</v>
          </cell>
          <cell r="F73" t="str">
            <v>104</v>
          </cell>
          <cell r="G73">
            <v>59.333333333333336</v>
          </cell>
        </row>
        <row r="74">
          <cell r="D74" t="str">
            <v>E022-01-1044/2020</v>
          </cell>
          <cell r="E74">
            <v>65</v>
          </cell>
          <cell r="F74">
            <v>182</v>
          </cell>
          <cell r="G74">
            <v>82.333333333333343</v>
          </cell>
        </row>
        <row r="75">
          <cell r="D75" t="str">
            <v>E022-01-1087/2018</v>
          </cell>
          <cell r="E75">
            <v>0</v>
          </cell>
          <cell r="F75" t="str">
            <v>148</v>
          </cell>
          <cell r="G75">
            <v>49.333333333333336</v>
          </cell>
        </row>
        <row r="76">
          <cell r="D76" t="str">
            <v>E022-01-1059/2020</v>
          </cell>
          <cell r="E76">
            <v>0</v>
          </cell>
          <cell r="F76">
            <v>0</v>
          </cell>
          <cell r="G76">
            <v>0</v>
          </cell>
        </row>
        <row r="77">
          <cell r="D77" t="str">
            <v>E022-01-2101/2020</v>
          </cell>
          <cell r="E77">
            <v>75</v>
          </cell>
          <cell r="F77">
            <v>164</v>
          </cell>
          <cell r="G77">
            <v>79.666666666666657</v>
          </cell>
        </row>
        <row r="78">
          <cell r="D78" t="str">
            <v>e022-01-2608/2020</v>
          </cell>
          <cell r="E78">
            <v>68</v>
          </cell>
          <cell r="F78">
            <v>174</v>
          </cell>
          <cell r="G78">
            <v>80.666666666666657</v>
          </cell>
        </row>
        <row r="79">
          <cell r="D79" t="str">
            <v>E022-01-2151/2020</v>
          </cell>
          <cell r="E79">
            <v>67</v>
          </cell>
          <cell r="F79">
            <v>178</v>
          </cell>
          <cell r="G79">
            <v>81.666666666666671</v>
          </cell>
        </row>
        <row r="80">
          <cell r="D80" t="str">
            <v>E022-01-2140/2020</v>
          </cell>
          <cell r="E80">
            <v>67</v>
          </cell>
          <cell r="F80">
            <v>170</v>
          </cell>
          <cell r="G80">
            <v>79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</row>
        <row r="82">
          <cell r="D82" t="str">
            <v>E022-01-1011/2020</v>
          </cell>
          <cell r="E82">
            <v>0</v>
          </cell>
          <cell r="F82">
            <v>0</v>
          </cell>
          <cell r="G82">
            <v>0</v>
          </cell>
        </row>
        <row r="83">
          <cell r="D83" t="str">
            <v>E022-01-0815/2019</v>
          </cell>
          <cell r="E83">
            <v>37</v>
          </cell>
          <cell r="F83" t="str">
            <v>140</v>
          </cell>
          <cell r="G83">
            <v>59</v>
          </cell>
        </row>
        <row r="84">
          <cell r="D84" t="str">
            <v>E022-01-1020/2020</v>
          </cell>
          <cell r="E84">
            <v>73</v>
          </cell>
          <cell r="F84">
            <v>180</v>
          </cell>
          <cell r="G84">
            <v>84.333333333333343</v>
          </cell>
        </row>
        <row r="85">
          <cell r="D85" t="str">
            <v>E022-01-2285/2020</v>
          </cell>
          <cell r="E85">
            <v>0</v>
          </cell>
          <cell r="F85">
            <v>0</v>
          </cell>
          <cell r="G85">
            <v>0</v>
          </cell>
        </row>
        <row r="86">
          <cell r="D86" t="str">
            <v>E022-01-0758/2019</v>
          </cell>
          <cell r="E86">
            <v>0</v>
          </cell>
          <cell r="F86">
            <v>186</v>
          </cell>
          <cell r="G86">
            <v>62</v>
          </cell>
        </row>
        <row r="87">
          <cell r="D87" t="str">
            <v>E022-01-1887/2018</v>
          </cell>
          <cell r="E87">
            <v>0</v>
          </cell>
          <cell r="F87">
            <v>0</v>
          </cell>
          <cell r="G87">
            <v>0</v>
          </cell>
        </row>
        <row r="88">
          <cell r="D88" t="str">
            <v>E022-01-1084/2020</v>
          </cell>
          <cell r="E88">
            <v>81</v>
          </cell>
          <cell r="F88">
            <v>164</v>
          </cell>
          <cell r="G88">
            <v>81.666666666666671</v>
          </cell>
        </row>
        <row r="89">
          <cell r="D89" t="str">
            <v>E022-01-0775/2019</v>
          </cell>
          <cell r="E89">
            <v>68</v>
          </cell>
          <cell r="F89">
            <v>190</v>
          </cell>
          <cell r="G89">
            <v>86</v>
          </cell>
        </row>
        <row r="90">
          <cell r="D90" t="str">
            <v>E022-01-1055/2020</v>
          </cell>
          <cell r="E90">
            <v>69</v>
          </cell>
          <cell r="F90">
            <v>180</v>
          </cell>
          <cell r="G90">
            <v>83</v>
          </cell>
        </row>
        <row r="91">
          <cell r="D91" t="str">
            <v>E022-01-0756/2019</v>
          </cell>
          <cell r="E91">
            <v>0</v>
          </cell>
          <cell r="F91">
            <v>0</v>
          </cell>
          <cell r="G91">
            <v>0</v>
          </cell>
        </row>
        <row r="92">
          <cell r="D92" t="str">
            <v>E022-01-1068/2020</v>
          </cell>
          <cell r="E92">
            <v>71</v>
          </cell>
          <cell r="F92">
            <v>192</v>
          </cell>
          <cell r="G92">
            <v>87.666666666666671</v>
          </cell>
        </row>
        <row r="93">
          <cell r="D93" t="str">
            <v>E022-01-1167/2020</v>
          </cell>
          <cell r="E93">
            <v>76</v>
          </cell>
          <cell r="F93">
            <v>196</v>
          </cell>
          <cell r="G93">
            <v>90.666666666666657</v>
          </cell>
        </row>
        <row r="94">
          <cell r="D94" t="str">
            <v>E022-01-0783/2019</v>
          </cell>
          <cell r="E94">
            <v>78</v>
          </cell>
          <cell r="F94">
            <v>164</v>
          </cell>
          <cell r="G94">
            <v>80.666666666666657</v>
          </cell>
        </row>
        <row r="95">
          <cell r="D95" t="str">
            <v>E022-01-2007/2019</v>
          </cell>
          <cell r="E95">
            <v>70</v>
          </cell>
          <cell r="F95" t="str">
            <v>124</v>
          </cell>
          <cell r="G95">
            <v>64.666666666666657</v>
          </cell>
        </row>
        <row r="96">
          <cell r="D96" t="str">
            <v>E022-01-0791/2019</v>
          </cell>
          <cell r="E96">
            <v>65</v>
          </cell>
          <cell r="F96" t="str">
            <v>140</v>
          </cell>
          <cell r="G96">
            <v>68.333333333333329</v>
          </cell>
        </row>
        <row r="97">
          <cell r="D97" t="str">
            <v>E022-01-1060/2020</v>
          </cell>
          <cell r="E97">
            <v>81</v>
          </cell>
          <cell r="F97">
            <v>186</v>
          </cell>
          <cell r="G97">
            <v>89</v>
          </cell>
        </row>
        <row r="98">
          <cell r="D98" t="str">
            <v>E022-01-2174/2020</v>
          </cell>
          <cell r="E98">
            <v>0</v>
          </cell>
          <cell r="F98">
            <v>0</v>
          </cell>
          <cell r="G98">
            <v>0</v>
          </cell>
        </row>
        <row r="99">
          <cell r="D99" t="str">
            <v>E022-01-1085/2020</v>
          </cell>
          <cell r="E99">
            <v>80</v>
          </cell>
          <cell r="F99">
            <v>190</v>
          </cell>
          <cell r="G99">
            <v>90</v>
          </cell>
        </row>
        <row r="100">
          <cell r="D100" t="str">
            <v>E022-01-1064/2020</v>
          </cell>
          <cell r="E100">
            <v>77</v>
          </cell>
          <cell r="F100">
            <v>172</v>
          </cell>
          <cell r="G100">
            <v>83</v>
          </cell>
        </row>
        <row r="101">
          <cell r="D101" t="str">
            <v>E022-01-1034/2020</v>
          </cell>
          <cell r="E101">
            <v>0</v>
          </cell>
          <cell r="F101">
            <v>0</v>
          </cell>
          <cell r="G101">
            <v>0</v>
          </cell>
        </row>
        <row r="102">
          <cell r="D102" t="str">
            <v>E022-01-1054/2020</v>
          </cell>
          <cell r="E102">
            <v>78</v>
          </cell>
          <cell r="F102">
            <v>192</v>
          </cell>
          <cell r="G102">
            <v>90</v>
          </cell>
        </row>
        <row r="103">
          <cell r="D103" t="str">
            <v>E022-01-1083/2020</v>
          </cell>
          <cell r="E103">
            <v>73</v>
          </cell>
          <cell r="F103">
            <v>196</v>
          </cell>
          <cell r="G103">
            <v>89.666666666666657</v>
          </cell>
        </row>
        <row r="104">
          <cell r="D104" t="str">
            <v>E022-01-1082/2020</v>
          </cell>
          <cell r="E104">
            <v>81</v>
          </cell>
          <cell r="F104">
            <v>164</v>
          </cell>
          <cell r="G104">
            <v>81.666666666666671</v>
          </cell>
        </row>
        <row r="105">
          <cell r="D105" t="str">
            <v>E022-01-1069/2020</v>
          </cell>
          <cell r="E105">
            <v>85</v>
          </cell>
          <cell r="F105">
            <v>188</v>
          </cell>
          <cell r="G105">
            <v>91</v>
          </cell>
        </row>
        <row r="106">
          <cell r="D106" t="str">
            <v>E022-01-1086/2020</v>
          </cell>
          <cell r="E106">
            <v>78</v>
          </cell>
          <cell r="F106">
            <v>160</v>
          </cell>
          <cell r="G106">
            <v>79.333333333333329</v>
          </cell>
        </row>
        <row r="107">
          <cell r="D107" t="str">
            <v>E022-01-1046/2020</v>
          </cell>
          <cell r="E107">
            <v>77</v>
          </cell>
          <cell r="F107">
            <v>188</v>
          </cell>
          <cell r="G107">
            <v>88.333333333333329</v>
          </cell>
        </row>
        <row r="108">
          <cell r="D108" t="str">
            <v>E022-01-1040/2020</v>
          </cell>
          <cell r="E108">
            <v>79</v>
          </cell>
          <cell r="F108">
            <v>164</v>
          </cell>
          <cell r="G108">
            <v>81</v>
          </cell>
        </row>
        <row r="109">
          <cell r="D109" t="str">
            <v>E023-01-1096/2020</v>
          </cell>
          <cell r="E109">
            <v>0</v>
          </cell>
          <cell r="F109">
            <v>0</v>
          </cell>
          <cell r="G109">
            <v>0</v>
          </cell>
        </row>
        <row r="110">
          <cell r="D110" t="str">
            <v>E022-01-2325/2020</v>
          </cell>
          <cell r="E110">
            <v>73</v>
          </cell>
          <cell r="F110">
            <v>186</v>
          </cell>
          <cell r="G110">
            <v>86.333333333333329</v>
          </cell>
        </row>
        <row r="111">
          <cell r="D111" t="str">
            <v>E022-01-1079/2020</v>
          </cell>
          <cell r="E111">
            <v>81</v>
          </cell>
          <cell r="F111">
            <v>186</v>
          </cell>
          <cell r="G111">
            <v>89</v>
          </cell>
        </row>
        <row r="112">
          <cell r="D112" t="str">
            <v>E022-01-1033/2020</v>
          </cell>
          <cell r="E112">
            <v>65</v>
          </cell>
          <cell r="F112">
            <v>200</v>
          </cell>
          <cell r="G112">
            <v>88.333333333333329</v>
          </cell>
        </row>
        <row r="113">
          <cell r="D113" t="str">
            <v>E022-01-1042/2020</v>
          </cell>
          <cell r="E113">
            <v>74</v>
          </cell>
          <cell r="F113">
            <v>186</v>
          </cell>
          <cell r="G113">
            <v>86.666666666666671</v>
          </cell>
        </row>
        <row r="114">
          <cell r="D114" t="str">
            <v>E022-01-1013/2020</v>
          </cell>
          <cell r="E114">
            <v>79</v>
          </cell>
          <cell r="F114">
            <v>190</v>
          </cell>
          <cell r="G114">
            <v>89.666666666666657</v>
          </cell>
        </row>
        <row r="115">
          <cell r="D115" t="str">
            <v>E022-01-0776/2019</v>
          </cell>
          <cell r="E115">
            <v>74</v>
          </cell>
          <cell r="F115">
            <v>196</v>
          </cell>
          <cell r="G115">
            <v>90</v>
          </cell>
        </row>
        <row r="116">
          <cell r="D116" t="str">
            <v>E022-01-1063/2020</v>
          </cell>
          <cell r="E116">
            <v>79</v>
          </cell>
          <cell r="F116" t="str">
            <v>194</v>
          </cell>
          <cell r="G116">
            <v>91</v>
          </cell>
        </row>
        <row r="117">
          <cell r="D117" t="str">
            <v>E022-01-1052/2020</v>
          </cell>
          <cell r="E117">
            <v>68</v>
          </cell>
          <cell r="F117">
            <v>182</v>
          </cell>
          <cell r="G117">
            <v>83.333333333333343</v>
          </cell>
        </row>
        <row r="118">
          <cell r="D118" t="str">
            <v>E022-01-1076/2020</v>
          </cell>
          <cell r="E118">
            <v>71</v>
          </cell>
          <cell r="F118">
            <v>198</v>
          </cell>
          <cell r="G118">
            <v>89.666666666666657</v>
          </cell>
        </row>
        <row r="119">
          <cell r="D119" t="str">
            <v>E022-01-2626/2020</v>
          </cell>
          <cell r="E119">
            <v>0</v>
          </cell>
          <cell r="F119">
            <v>0</v>
          </cell>
          <cell r="G119">
            <v>0</v>
          </cell>
        </row>
        <row r="120">
          <cell r="D120" t="str">
            <v>e022-01-2192/2020</v>
          </cell>
          <cell r="E120">
            <v>21</v>
          </cell>
          <cell r="F120">
            <v>186</v>
          </cell>
          <cell r="G120">
            <v>69</v>
          </cell>
        </row>
        <row r="121">
          <cell r="D121" t="str">
            <v>E022-01-2283/2020</v>
          </cell>
          <cell r="E121">
            <v>65</v>
          </cell>
          <cell r="F121">
            <v>130</v>
          </cell>
          <cell r="G121">
            <v>65</v>
          </cell>
        </row>
        <row r="122">
          <cell r="D122" t="str">
            <v>E022-01-0754/2019</v>
          </cell>
          <cell r="E122">
            <v>64</v>
          </cell>
          <cell r="F122" t="str">
            <v>148</v>
          </cell>
          <cell r="G122">
            <v>70.666666666666671</v>
          </cell>
        </row>
        <row r="123">
          <cell r="D123" t="str">
            <v>E022-01-2222/2020</v>
          </cell>
          <cell r="E123">
            <v>0</v>
          </cell>
          <cell r="F123">
            <v>0</v>
          </cell>
          <cell r="G123">
            <v>0</v>
          </cell>
        </row>
        <row r="124">
          <cell r="D124" t="str">
            <v>E022-01-1025/2020</v>
          </cell>
          <cell r="E124">
            <v>80</v>
          </cell>
          <cell r="F124">
            <v>192</v>
          </cell>
          <cell r="G124">
            <v>90.666666666666657</v>
          </cell>
        </row>
        <row r="125">
          <cell r="D125" t="str">
            <v>E022-01-0810/2019</v>
          </cell>
          <cell r="E125">
            <v>70</v>
          </cell>
          <cell r="F125" t="str">
            <v>134</v>
          </cell>
          <cell r="G125">
            <v>68</v>
          </cell>
        </row>
        <row r="126">
          <cell r="D126" t="str">
            <v>E022-01-1061/2020</v>
          </cell>
          <cell r="E126">
            <v>76</v>
          </cell>
          <cell r="F126">
            <v>192</v>
          </cell>
          <cell r="G126">
            <v>89.333333333333329</v>
          </cell>
        </row>
        <row r="127">
          <cell r="D127" t="str">
            <v>E022-01-1019/2020</v>
          </cell>
          <cell r="E127" t="str">
            <v>70</v>
          </cell>
          <cell r="F127" t="str">
            <v>184</v>
          </cell>
          <cell r="G127">
            <v>84.666666666666671</v>
          </cell>
        </row>
      </sheetData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"/>
      <sheetName val="EEE 2202"/>
      <sheetName val="EMT 2103"/>
      <sheetName val="EMT 2101"/>
      <sheetName val="SMA 2175"/>
      <sheetName val="SMA 2270"/>
      <sheetName val="SMA 2271"/>
      <sheetName val="EMT 2102"/>
      <sheetName val="EMT 2201"/>
      <sheetName val="EMT 2202"/>
      <sheetName val="EMT 2203"/>
      <sheetName val="EMT 2204"/>
      <sheetName val="EMT 2205"/>
      <sheetName val="SMA 2371"/>
    </sheetNames>
    <sheetDataSet>
      <sheetData sheetId="0" refreshError="1">
        <row r="11">
          <cell r="B11" t="str">
            <v>E022-01-1046/2018</v>
          </cell>
        </row>
      </sheetData>
      <sheetData sheetId="1" refreshError="1">
        <row r="12">
          <cell r="B12" t="str">
            <v>E022-01-0113/2018</v>
          </cell>
          <cell r="C12" t="str">
            <v>MANDO VICTOR GITHINJI</v>
          </cell>
          <cell r="D12">
            <v>5.4</v>
          </cell>
          <cell r="E12">
            <v>4</v>
          </cell>
          <cell r="F12">
            <v>12</v>
          </cell>
          <cell r="G12">
            <v>21.4</v>
          </cell>
          <cell r="H12">
            <v>7</v>
          </cell>
          <cell r="I12">
            <v>7</v>
          </cell>
          <cell r="L12">
            <v>4</v>
          </cell>
          <cell r="M12">
            <v>18</v>
          </cell>
          <cell r="N12">
            <v>18</v>
          </cell>
          <cell r="P12">
            <v>39</v>
          </cell>
        </row>
        <row r="13">
          <cell r="B13" t="str">
            <v>E022-01-0278/2018</v>
          </cell>
          <cell r="C13" t="str">
            <v>MENGICH Kipkemei Oliver</v>
          </cell>
          <cell r="D13">
            <v>5.8</v>
          </cell>
          <cell r="E13">
            <v>3.5</v>
          </cell>
          <cell r="F13">
            <v>11.3</v>
          </cell>
          <cell r="G13">
            <v>20.6</v>
          </cell>
          <cell r="H13">
            <v>20</v>
          </cell>
          <cell r="J13">
            <v>16</v>
          </cell>
          <cell r="L13">
            <v>6</v>
          </cell>
          <cell r="M13">
            <v>42</v>
          </cell>
          <cell r="N13">
            <v>42</v>
          </cell>
          <cell r="P13">
            <v>63</v>
          </cell>
        </row>
        <row r="14">
          <cell r="B14" t="str">
            <v>E022-01-0281/2018</v>
          </cell>
          <cell r="C14" t="str">
            <v xml:space="preserve">MATHENGE Joseph Maina </v>
          </cell>
          <cell r="D14">
            <v>5.8</v>
          </cell>
          <cell r="E14">
            <v>3.8</v>
          </cell>
          <cell r="F14">
            <v>12</v>
          </cell>
          <cell r="G14">
            <v>21.6</v>
          </cell>
          <cell r="H14">
            <v>13</v>
          </cell>
          <cell r="J14">
            <v>11</v>
          </cell>
          <cell r="K14">
            <v>10</v>
          </cell>
          <cell r="M14">
            <v>34</v>
          </cell>
          <cell r="N14">
            <v>34</v>
          </cell>
          <cell r="P14">
            <v>56</v>
          </cell>
        </row>
        <row r="15">
          <cell r="B15" t="str">
            <v>E022-01-0479/2018</v>
          </cell>
          <cell r="C15" t="str">
            <v>BETT Kipkorir Morgan</v>
          </cell>
          <cell r="D15">
            <v>5.2</v>
          </cell>
          <cell r="E15">
            <v>4</v>
          </cell>
          <cell r="F15">
            <v>10</v>
          </cell>
          <cell r="G15">
            <v>19.2</v>
          </cell>
          <cell r="H15">
            <v>13</v>
          </cell>
          <cell r="J15">
            <v>17</v>
          </cell>
          <cell r="L15">
            <v>8</v>
          </cell>
          <cell r="M15">
            <v>38</v>
          </cell>
          <cell r="N15">
            <v>38</v>
          </cell>
          <cell r="P15">
            <v>57</v>
          </cell>
        </row>
        <row r="16">
          <cell r="B16" t="str">
            <v>E022-01-0491/2018</v>
          </cell>
          <cell r="C16" t="str">
            <v xml:space="preserve">WAFULA Nickson Wirula </v>
          </cell>
          <cell r="D16">
            <v>5.8</v>
          </cell>
          <cell r="E16">
            <v>4</v>
          </cell>
          <cell r="F16">
            <v>10</v>
          </cell>
          <cell r="G16">
            <v>19.8</v>
          </cell>
          <cell r="H16">
            <v>16</v>
          </cell>
          <cell r="J16">
            <v>6</v>
          </cell>
          <cell r="K16">
            <v>14</v>
          </cell>
          <cell r="M16">
            <v>36</v>
          </cell>
          <cell r="N16">
            <v>36</v>
          </cell>
          <cell r="P16">
            <v>56</v>
          </cell>
        </row>
        <row r="17">
          <cell r="B17" t="str">
            <v>E022-01-0496/2018</v>
          </cell>
          <cell r="C17" t="str">
            <v xml:space="preserve">WAITHIRA Allan Mucheru </v>
          </cell>
          <cell r="D17">
            <v>4.8</v>
          </cell>
          <cell r="E17">
            <v>3.8</v>
          </cell>
          <cell r="F17">
            <v>10</v>
          </cell>
          <cell r="G17">
            <v>18.600000000000001</v>
          </cell>
          <cell r="H17">
            <v>18</v>
          </cell>
          <cell r="I17">
            <v>4</v>
          </cell>
          <cell r="K17">
            <v>15</v>
          </cell>
          <cell r="M17">
            <v>37</v>
          </cell>
          <cell r="N17">
            <v>37</v>
          </cell>
          <cell r="P17">
            <v>56</v>
          </cell>
        </row>
        <row r="18">
          <cell r="B18" t="str">
            <v>E022-01-0762/2018</v>
          </cell>
          <cell r="C18" t="str">
            <v>MBAGA Gyavira Tuzinde</v>
          </cell>
          <cell r="D18">
            <v>6</v>
          </cell>
          <cell r="E18">
            <v>3.8</v>
          </cell>
          <cell r="F18">
            <v>12.3</v>
          </cell>
          <cell r="G18">
            <v>22.1</v>
          </cell>
          <cell r="H18">
            <v>11</v>
          </cell>
          <cell r="J18">
            <v>6</v>
          </cell>
          <cell r="K18">
            <v>10</v>
          </cell>
          <cell r="M18">
            <v>27</v>
          </cell>
          <cell r="N18">
            <v>27</v>
          </cell>
          <cell r="P18">
            <v>49</v>
          </cell>
        </row>
        <row r="19">
          <cell r="B19" t="str">
            <v>E022-01-0764/2018</v>
          </cell>
          <cell r="C19" t="str">
            <v>WAITTHAKA MARTIN MWANGI</v>
          </cell>
          <cell r="D19">
            <v>5.8</v>
          </cell>
          <cell r="E19">
            <v>3.3</v>
          </cell>
          <cell r="F19">
            <v>11</v>
          </cell>
          <cell r="G19">
            <v>20.100000000000001</v>
          </cell>
          <cell r="H19">
            <v>15</v>
          </cell>
          <cell r="J19">
            <v>9</v>
          </cell>
          <cell r="K19">
            <v>13</v>
          </cell>
          <cell r="M19">
            <v>37</v>
          </cell>
          <cell r="N19">
            <v>37</v>
          </cell>
          <cell r="P19">
            <v>57</v>
          </cell>
        </row>
        <row r="20">
          <cell r="B20" t="str">
            <v>E022-01-1045/2018</v>
          </cell>
          <cell r="C20" t="str">
            <v>MWALUGHO Elijah Masaka</v>
          </cell>
          <cell r="D20">
            <v>5.6</v>
          </cell>
          <cell r="E20">
            <v>4.5</v>
          </cell>
          <cell r="F20">
            <v>12.3</v>
          </cell>
          <cell r="G20">
            <v>22.4</v>
          </cell>
          <cell r="H20">
            <v>17</v>
          </cell>
          <cell r="I20">
            <v>3</v>
          </cell>
          <cell r="J20">
            <v>7</v>
          </cell>
          <cell r="M20">
            <v>27</v>
          </cell>
          <cell r="N20">
            <v>27</v>
          </cell>
          <cell r="P20">
            <v>49</v>
          </cell>
        </row>
        <row r="21">
          <cell r="B21" t="str">
            <v>E022-01-1046/2018</v>
          </cell>
          <cell r="C21" t="str">
            <v>OLOLCHOKI Duncan Mwaniki</v>
          </cell>
          <cell r="D21">
            <v>5.6</v>
          </cell>
          <cell r="E21">
            <v>3.5</v>
          </cell>
          <cell r="F21">
            <v>11.7</v>
          </cell>
          <cell r="G21">
            <v>20.8</v>
          </cell>
          <cell r="H21">
            <v>14</v>
          </cell>
          <cell r="J21">
            <v>12</v>
          </cell>
          <cell r="K21">
            <v>10</v>
          </cell>
          <cell r="M21">
            <v>36</v>
          </cell>
          <cell r="N21">
            <v>36</v>
          </cell>
          <cell r="P21">
            <v>57</v>
          </cell>
        </row>
        <row r="22">
          <cell r="B22" t="str">
            <v>E022-01-1047/2018</v>
          </cell>
          <cell r="C22" t="str">
            <v>WACHIRA Maurice Mwangi</v>
          </cell>
          <cell r="D22">
            <v>6</v>
          </cell>
          <cell r="E22">
            <v>3.8</v>
          </cell>
          <cell r="F22">
            <v>9</v>
          </cell>
          <cell r="G22">
            <v>18.8</v>
          </cell>
          <cell r="H22">
            <v>15</v>
          </cell>
          <cell r="J22">
            <v>14</v>
          </cell>
          <cell r="K22">
            <v>7</v>
          </cell>
          <cell r="M22">
            <v>36</v>
          </cell>
          <cell r="N22">
            <v>36</v>
          </cell>
          <cell r="P22">
            <v>55</v>
          </cell>
        </row>
        <row r="23">
          <cell r="B23" t="str">
            <v>E022-01-1048/2018</v>
          </cell>
          <cell r="C23" t="str">
            <v>SESAT Kiprop Ian</v>
          </cell>
          <cell r="D23">
            <v>5</v>
          </cell>
          <cell r="E23">
            <v>3.9</v>
          </cell>
          <cell r="F23">
            <v>12</v>
          </cell>
          <cell r="G23">
            <v>20.9</v>
          </cell>
          <cell r="H23">
            <v>14</v>
          </cell>
          <cell r="I23">
            <v>8</v>
          </cell>
          <cell r="K23">
            <v>6</v>
          </cell>
          <cell r="M23">
            <v>28</v>
          </cell>
          <cell r="N23">
            <v>28</v>
          </cell>
          <cell r="P23">
            <v>49</v>
          </cell>
        </row>
        <row r="24">
          <cell r="B24" t="str">
            <v>E022-01-1049/2018</v>
          </cell>
          <cell r="C24" t="str">
            <v>MUTHIANI Albert Mwenga</v>
          </cell>
          <cell r="D24">
            <v>5.4</v>
          </cell>
          <cell r="E24">
            <v>3.7</v>
          </cell>
          <cell r="F24">
            <v>10.3</v>
          </cell>
          <cell r="G24">
            <v>19.399999999999999</v>
          </cell>
          <cell r="H24">
            <v>14</v>
          </cell>
          <cell r="J24">
            <v>8</v>
          </cell>
          <cell r="L24">
            <v>11</v>
          </cell>
          <cell r="M24">
            <v>33</v>
          </cell>
          <cell r="N24">
            <v>33</v>
          </cell>
          <cell r="P24">
            <v>52</v>
          </cell>
        </row>
        <row r="25">
          <cell r="B25" t="str">
            <v>E022-01-1051/2018</v>
          </cell>
          <cell r="C25" t="str">
            <v>MWANGI Angela Wakarura</v>
          </cell>
          <cell r="D25">
            <v>5.2</v>
          </cell>
          <cell r="E25">
            <v>4.3</v>
          </cell>
          <cell r="F25">
            <v>9.6999999999999993</v>
          </cell>
          <cell r="G25">
            <v>19.2</v>
          </cell>
          <cell r="H25">
            <v>18</v>
          </cell>
          <cell r="J25">
            <v>10</v>
          </cell>
          <cell r="K25">
            <v>11</v>
          </cell>
          <cell r="M25">
            <v>39</v>
          </cell>
          <cell r="N25">
            <v>39</v>
          </cell>
          <cell r="P25">
            <v>58</v>
          </cell>
        </row>
        <row r="26">
          <cell r="B26" t="str">
            <v>E022-01-1052/2018</v>
          </cell>
          <cell r="C26" t="str">
            <v>CHEPKIRUI Brillian</v>
          </cell>
          <cell r="D26">
            <v>5</v>
          </cell>
          <cell r="E26">
            <v>3.1</v>
          </cell>
          <cell r="F26">
            <v>9</v>
          </cell>
          <cell r="G26">
            <v>17.100000000000001</v>
          </cell>
          <cell r="H26">
            <v>11</v>
          </cell>
          <cell r="K26">
            <v>3</v>
          </cell>
          <cell r="L26">
            <v>5</v>
          </cell>
          <cell r="M26">
            <v>19</v>
          </cell>
          <cell r="N26">
            <v>19</v>
          </cell>
          <cell r="P26">
            <v>36</v>
          </cell>
        </row>
        <row r="27">
          <cell r="B27" t="str">
            <v>E022-01-1053/2018</v>
          </cell>
          <cell r="C27" t="str">
            <v>MUCHIRI Dan Munene</v>
          </cell>
          <cell r="D27">
            <v>4.8</v>
          </cell>
          <cell r="E27">
            <v>4</v>
          </cell>
          <cell r="F27">
            <v>12</v>
          </cell>
          <cell r="G27">
            <v>20.8</v>
          </cell>
          <cell r="H27">
            <v>9</v>
          </cell>
          <cell r="J27">
            <v>10</v>
          </cell>
          <cell r="K27">
            <v>10</v>
          </cell>
          <cell r="M27">
            <v>29</v>
          </cell>
          <cell r="N27">
            <v>29</v>
          </cell>
          <cell r="P27">
            <v>50</v>
          </cell>
        </row>
        <row r="28">
          <cell r="B28" t="str">
            <v>E022-01-1054/2018</v>
          </cell>
          <cell r="C28" t="str">
            <v>MUTEGI Munene Fredrick</v>
          </cell>
          <cell r="D28">
            <v>6</v>
          </cell>
          <cell r="E28">
            <v>3.8</v>
          </cell>
          <cell r="F28">
            <v>12.3</v>
          </cell>
          <cell r="G28">
            <v>22.1</v>
          </cell>
          <cell r="H28">
            <v>9</v>
          </cell>
          <cell r="I28">
            <v>3</v>
          </cell>
          <cell r="J28">
            <v>10</v>
          </cell>
          <cell r="M28">
            <v>22</v>
          </cell>
          <cell r="N28">
            <v>22</v>
          </cell>
          <cell r="P28">
            <v>44</v>
          </cell>
        </row>
        <row r="29">
          <cell r="B29" t="str">
            <v>E022-01-1055/2018</v>
          </cell>
          <cell r="C29" t="str">
            <v>MAINA Josphat Macharia</v>
          </cell>
          <cell r="D29">
            <v>6</v>
          </cell>
          <cell r="E29">
            <v>3.8</v>
          </cell>
          <cell r="F29">
            <v>11.3</v>
          </cell>
          <cell r="G29">
            <v>21.1</v>
          </cell>
          <cell r="H29">
            <v>17</v>
          </cell>
          <cell r="J29">
            <v>11</v>
          </cell>
          <cell r="L29">
            <v>5</v>
          </cell>
          <cell r="M29">
            <v>33</v>
          </cell>
          <cell r="N29">
            <v>33</v>
          </cell>
          <cell r="P29">
            <v>54</v>
          </cell>
        </row>
        <row r="30">
          <cell r="B30" t="str">
            <v>E022-01-1056/2018</v>
          </cell>
          <cell r="C30" t="str">
            <v>SHIBIRITI Calvine Mwanzi</v>
          </cell>
          <cell r="D30">
            <v>6</v>
          </cell>
          <cell r="E30">
            <v>4</v>
          </cell>
          <cell r="F30">
            <v>11.7</v>
          </cell>
          <cell r="G30">
            <v>21.7</v>
          </cell>
          <cell r="H30">
            <v>18</v>
          </cell>
          <cell r="K30">
            <v>13</v>
          </cell>
          <cell r="L30">
            <v>18</v>
          </cell>
          <cell r="M30">
            <v>49</v>
          </cell>
          <cell r="N30">
            <v>49</v>
          </cell>
          <cell r="P30">
            <v>71</v>
          </cell>
        </row>
        <row r="31">
          <cell r="B31" t="str">
            <v>E022-01-1057/2018</v>
          </cell>
          <cell r="C31" t="str">
            <v>ANITA HEATHER C</v>
          </cell>
          <cell r="D31">
            <v>6.2</v>
          </cell>
          <cell r="E31">
            <v>4</v>
          </cell>
          <cell r="F31">
            <v>12</v>
          </cell>
          <cell r="G31">
            <v>22.2</v>
          </cell>
          <cell r="H31">
            <v>17</v>
          </cell>
          <cell r="K31">
            <v>10</v>
          </cell>
          <cell r="L31">
            <v>3</v>
          </cell>
          <cell r="M31">
            <v>30</v>
          </cell>
          <cell r="N31">
            <v>30</v>
          </cell>
          <cell r="P31">
            <v>52</v>
          </cell>
        </row>
        <row r="32">
          <cell r="B32" t="str">
            <v>E022-01-1059/2018</v>
          </cell>
          <cell r="C32" t="str">
            <v>CHEGE Gladwell Nyambura</v>
          </cell>
          <cell r="D32">
            <v>6.3</v>
          </cell>
          <cell r="E32">
            <v>4.0999999999999996</v>
          </cell>
          <cell r="F32">
            <v>12</v>
          </cell>
          <cell r="G32">
            <v>22.4</v>
          </cell>
          <cell r="H32">
            <v>14</v>
          </cell>
          <cell r="J32">
            <v>7</v>
          </cell>
          <cell r="K32">
            <v>3</v>
          </cell>
          <cell r="M32">
            <v>24</v>
          </cell>
          <cell r="N32">
            <v>24</v>
          </cell>
          <cell r="P32">
            <v>46</v>
          </cell>
        </row>
        <row r="33">
          <cell r="B33" t="str">
            <v>E022-01-1060/2018</v>
          </cell>
          <cell r="C33" t="str">
            <v>MURIUKI Brian Gacheru</v>
          </cell>
          <cell r="D33">
            <v>5.4</v>
          </cell>
          <cell r="E33">
            <v>4.0999999999999996</v>
          </cell>
          <cell r="F33">
            <v>12</v>
          </cell>
          <cell r="G33">
            <v>21.5</v>
          </cell>
          <cell r="H33">
            <v>13</v>
          </cell>
          <cell r="I33">
            <v>4</v>
          </cell>
          <cell r="K33">
            <v>4</v>
          </cell>
          <cell r="M33">
            <v>21</v>
          </cell>
          <cell r="N33">
            <v>21</v>
          </cell>
          <cell r="P33">
            <v>43</v>
          </cell>
        </row>
        <row r="34">
          <cell r="B34" t="str">
            <v>E022-01-1061/2018</v>
          </cell>
          <cell r="C34" t="str">
            <v>MOHAMMAD ALI MBARAK</v>
          </cell>
          <cell r="D34">
            <v>5.2</v>
          </cell>
          <cell r="E34">
            <v>4.3</v>
          </cell>
          <cell r="F34">
            <v>12</v>
          </cell>
          <cell r="G34">
            <v>21.5</v>
          </cell>
          <cell r="H34">
            <v>13</v>
          </cell>
          <cell r="J34">
            <v>18</v>
          </cell>
          <cell r="L34">
            <v>11</v>
          </cell>
          <cell r="M34">
            <v>42</v>
          </cell>
          <cell r="N34">
            <v>42</v>
          </cell>
          <cell r="P34">
            <v>64</v>
          </cell>
        </row>
        <row r="35">
          <cell r="B35" t="str">
            <v>E022-01-1063/2018</v>
          </cell>
          <cell r="C35" t="str">
            <v>MBURUGU Frankline Mutuma</v>
          </cell>
          <cell r="D35">
            <v>6.2</v>
          </cell>
          <cell r="E35">
            <v>4.4000000000000004</v>
          </cell>
          <cell r="F35">
            <v>11.7</v>
          </cell>
          <cell r="G35">
            <v>22.3</v>
          </cell>
          <cell r="H35">
            <v>12</v>
          </cell>
          <cell r="J35">
            <v>13</v>
          </cell>
          <cell r="K35">
            <v>12</v>
          </cell>
          <cell r="M35">
            <v>37</v>
          </cell>
          <cell r="N35">
            <v>37</v>
          </cell>
          <cell r="P35">
            <v>59</v>
          </cell>
        </row>
        <row r="36">
          <cell r="B36" t="str">
            <v>E022-01-1064/2018</v>
          </cell>
          <cell r="C36" t="str">
            <v>MUTHEE Amos Munene</v>
          </cell>
          <cell r="D36">
            <v>6.2</v>
          </cell>
          <cell r="E36">
            <v>3.8</v>
          </cell>
          <cell r="F36">
            <v>13.3</v>
          </cell>
          <cell r="G36">
            <v>23.3</v>
          </cell>
          <cell r="H36">
            <v>19</v>
          </cell>
          <cell r="I36">
            <v>7</v>
          </cell>
          <cell r="J36">
            <v>12</v>
          </cell>
          <cell r="M36">
            <v>38</v>
          </cell>
          <cell r="N36">
            <v>38</v>
          </cell>
          <cell r="P36">
            <v>61</v>
          </cell>
        </row>
        <row r="37">
          <cell r="B37" t="str">
            <v>E022-01-1065/2018</v>
          </cell>
          <cell r="C37" t="str">
            <v>MACHARIA Paul Muchogo</v>
          </cell>
          <cell r="D37">
            <v>5.2</v>
          </cell>
          <cell r="E37">
            <v>4</v>
          </cell>
          <cell r="F37">
            <v>9.3000000000000007</v>
          </cell>
          <cell r="G37">
            <v>18.5</v>
          </cell>
          <cell r="H37">
            <v>16</v>
          </cell>
          <cell r="I37">
            <v>10</v>
          </cell>
          <cell r="L37">
            <v>11</v>
          </cell>
          <cell r="M37">
            <v>37</v>
          </cell>
          <cell r="N37">
            <v>37</v>
          </cell>
          <cell r="P37">
            <v>56</v>
          </cell>
        </row>
        <row r="38">
          <cell r="B38" t="str">
            <v>E022-01-1066/2018</v>
          </cell>
          <cell r="C38" t="str">
            <v>MUTURI Lorna Muthoni</v>
          </cell>
          <cell r="D38">
            <v>4.4000000000000004</v>
          </cell>
          <cell r="E38">
            <v>4.3</v>
          </cell>
          <cell r="F38">
            <v>11.7</v>
          </cell>
          <cell r="G38">
            <v>20.399999999999999</v>
          </cell>
          <cell r="H38">
            <v>21</v>
          </cell>
          <cell r="J38">
            <v>13</v>
          </cell>
          <cell r="L38">
            <v>7</v>
          </cell>
          <cell r="M38">
            <v>41</v>
          </cell>
          <cell r="N38">
            <v>41</v>
          </cell>
          <cell r="P38">
            <v>61</v>
          </cell>
        </row>
        <row r="39">
          <cell r="B39" t="str">
            <v>E022-01-1067/2018</v>
          </cell>
          <cell r="C39" t="str">
            <v>ONGAYO Aswan Abishai</v>
          </cell>
          <cell r="D39">
            <v>6</v>
          </cell>
          <cell r="E39">
            <v>3.7</v>
          </cell>
          <cell r="F39">
            <v>12.3</v>
          </cell>
          <cell r="G39">
            <v>22</v>
          </cell>
          <cell r="H39">
            <v>15</v>
          </cell>
          <cell r="J39">
            <v>8</v>
          </cell>
          <cell r="K39">
            <v>12</v>
          </cell>
          <cell r="M39">
            <v>35</v>
          </cell>
          <cell r="N39">
            <v>35</v>
          </cell>
          <cell r="P39">
            <v>57</v>
          </cell>
        </row>
        <row r="40">
          <cell r="B40" t="str">
            <v>E022-01-1068/2018</v>
          </cell>
          <cell r="C40" t="str">
            <v>GITHINJI Anthony Kanogo</v>
          </cell>
          <cell r="D40">
            <v>5.2</v>
          </cell>
          <cell r="E40">
            <v>3.5</v>
          </cell>
          <cell r="F40">
            <v>9.3000000000000007</v>
          </cell>
          <cell r="G40">
            <v>18</v>
          </cell>
          <cell r="H40">
            <v>12</v>
          </cell>
          <cell r="I40">
            <v>2</v>
          </cell>
          <cell r="K40">
            <v>8</v>
          </cell>
          <cell r="M40">
            <v>22</v>
          </cell>
          <cell r="N40">
            <v>22</v>
          </cell>
          <cell r="P40">
            <v>40</v>
          </cell>
        </row>
        <row r="41">
          <cell r="B41" t="str">
            <v>E022-01-1069/2018</v>
          </cell>
          <cell r="C41" t="str">
            <v>MUKURI Ephantus Muturi</v>
          </cell>
          <cell r="D41">
            <v>5.8</v>
          </cell>
          <cell r="E41">
            <v>4</v>
          </cell>
          <cell r="F41">
            <v>12</v>
          </cell>
          <cell r="G41">
            <v>21.8</v>
          </cell>
          <cell r="H41">
            <v>14</v>
          </cell>
          <cell r="J41">
            <v>10</v>
          </cell>
          <cell r="K41">
            <v>6</v>
          </cell>
          <cell r="M41">
            <v>30</v>
          </cell>
          <cell r="N41">
            <v>30</v>
          </cell>
          <cell r="P41">
            <v>52</v>
          </cell>
        </row>
        <row r="42">
          <cell r="B42" t="str">
            <v>E022-01-1070/2018</v>
          </cell>
          <cell r="C42" t="str">
            <v>BRIAN Festus</v>
          </cell>
          <cell r="D42">
            <v>6.2</v>
          </cell>
          <cell r="E42">
            <v>4</v>
          </cell>
          <cell r="F42">
            <v>11.3</v>
          </cell>
          <cell r="G42">
            <v>21.5</v>
          </cell>
          <cell r="H42">
            <v>22</v>
          </cell>
          <cell r="K42">
            <v>13</v>
          </cell>
          <cell r="L42">
            <v>11</v>
          </cell>
          <cell r="M42">
            <v>46</v>
          </cell>
          <cell r="N42">
            <v>46</v>
          </cell>
          <cell r="P42">
            <v>68</v>
          </cell>
        </row>
        <row r="43">
          <cell r="B43" t="str">
            <v>E022-01-1071/2018</v>
          </cell>
          <cell r="C43" t="str">
            <v>GATHITU Benson Githutha</v>
          </cell>
          <cell r="D43">
            <v>5</v>
          </cell>
          <cell r="E43">
            <v>4.4000000000000004</v>
          </cell>
          <cell r="F43">
            <v>10.7</v>
          </cell>
          <cell r="G43">
            <v>20.100000000000001</v>
          </cell>
          <cell r="H43">
            <v>12</v>
          </cell>
          <cell r="J43">
            <v>11</v>
          </cell>
          <cell r="L43">
            <v>11</v>
          </cell>
          <cell r="M43">
            <v>34</v>
          </cell>
          <cell r="N43">
            <v>34</v>
          </cell>
          <cell r="P43">
            <v>54</v>
          </cell>
        </row>
        <row r="44">
          <cell r="B44" t="str">
            <v>E022-01-1072/2018</v>
          </cell>
          <cell r="C44" t="str">
            <v>MESSI Joseph Mbayi</v>
          </cell>
          <cell r="D44">
            <v>4.8</v>
          </cell>
          <cell r="E44">
            <v>3.8</v>
          </cell>
          <cell r="F44">
            <v>11.3</v>
          </cell>
          <cell r="G44">
            <v>19.899999999999999</v>
          </cell>
          <cell r="H44">
            <v>17</v>
          </cell>
          <cell r="J44">
            <v>10</v>
          </cell>
          <cell r="K44">
            <v>16</v>
          </cell>
          <cell r="M44">
            <v>43</v>
          </cell>
          <cell r="N44">
            <v>43</v>
          </cell>
          <cell r="P44">
            <v>63</v>
          </cell>
        </row>
        <row r="45">
          <cell r="B45" t="str">
            <v>E022-01-1073/2018</v>
          </cell>
          <cell r="C45" t="str">
            <v>OCHAKO Mercyline Buyaki</v>
          </cell>
          <cell r="D45">
            <v>5.6</v>
          </cell>
          <cell r="E45">
            <v>3.9</v>
          </cell>
          <cell r="F45">
            <v>12</v>
          </cell>
          <cell r="G45">
            <v>21.5</v>
          </cell>
          <cell r="H45">
            <v>15</v>
          </cell>
          <cell r="J45">
            <v>3</v>
          </cell>
          <cell r="K45">
            <v>10</v>
          </cell>
          <cell r="M45">
            <v>28</v>
          </cell>
          <cell r="N45">
            <v>28</v>
          </cell>
          <cell r="P45">
            <v>50</v>
          </cell>
        </row>
        <row r="46">
          <cell r="B46" t="str">
            <v>E022-01-1074/2018</v>
          </cell>
          <cell r="C46" t="str">
            <v>SHANZA Allan Ogude</v>
          </cell>
          <cell r="D46">
            <v>5.6</v>
          </cell>
          <cell r="E46">
            <v>3.7</v>
          </cell>
          <cell r="F46">
            <v>9.3000000000000007</v>
          </cell>
          <cell r="G46">
            <v>18.600000000000001</v>
          </cell>
          <cell r="H46">
            <v>16</v>
          </cell>
          <cell r="J46">
            <v>12</v>
          </cell>
          <cell r="L46">
            <v>3</v>
          </cell>
          <cell r="M46">
            <v>31</v>
          </cell>
          <cell r="N46">
            <v>31</v>
          </cell>
          <cell r="P46">
            <v>50</v>
          </cell>
        </row>
        <row r="47">
          <cell r="B47" t="str">
            <v>E022-01-1075/2018</v>
          </cell>
          <cell r="C47" t="str">
            <v>KIPTOO Brian</v>
          </cell>
          <cell r="D47">
            <v>6</v>
          </cell>
          <cell r="E47">
            <v>3.7</v>
          </cell>
          <cell r="F47">
            <v>11.3</v>
          </cell>
          <cell r="G47">
            <v>21</v>
          </cell>
          <cell r="H47">
            <v>18</v>
          </cell>
          <cell r="J47">
            <v>9</v>
          </cell>
          <cell r="K47">
            <v>3</v>
          </cell>
          <cell r="M47">
            <v>30</v>
          </cell>
          <cell r="N47">
            <v>30</v>
          </cell>
          <cell r="P47">
            <v>51</v>
          </cell>
        </row>
        <row r="48">
          <cell r="B48" t="str">
            <v>E022-01-1076/2018</v>
          </cell>
          <cell r="C48" t="str">
            <v>KIPKURUI Franklyn</v>
          </cell>
          <cell r="D48">
            <v>5.2</v>
          </cell>
          <cell r="E48">
            <v>4.3</v>
          </cell>
          <cell r="F48">
            <v>9.6999999999999993</v>
          </cell>
          <cell r="G48">
            <v>19.2</v>
          </cell>
          <cell r="H48">
            <v>18</v>
          </cell>
          <cell r="J48">
            <v>13</v>
          </cell>
          <cell r="K48">
            <v>7</v>
          </cell>
          <cell r="M48">
            <v>38</v>
          </cell>
          <cell r="N48">
            <v>38</v>
          </cell>
          <cell r="P48">
            <v>57</v>
          </cell>
        </row>
        <row r="49">
          <cell r="B49" t="str">
            <v>E022-01-1077/2018</v>
          </cell>
          <cell r="C49" t="str">
            <v>NG'ANG'A Francis Ngugi</v>
          </cell>
          <cell r="D49">
            <v>6</v>
          </cell>
          <cell r="E49">
            <v>3.1</v>
          </cell>
          <cell r="F49">
            <v>8</v>
          </cell>
          <cell r="G49">
            <v>17.100000000000001</v>
          </cell>
          <cell r="H49">
            <v>13</v>
          </cell>
          <cell r="I49">
            <v>2</v>
          </cell>
          <cell r="K49">
            <v>8</v>
          </cell>
          <cell r="M49">
            <v>23</v>
          </cell>
          <cell r="N49">
            <v>23</v>
          </cell>
          <cell r="P49">
            <v>40</v>
          </cell>
        </row>
        <row r="50">
          <cell r="B50" t="str">
            <v>E022-01-1078/2018</v>
          </cell>
          <cell r="C50" t="str">
            <v>NJUGUNA Claire Wambui</v>
          </cell>
          <cell r="D50">
            <v>5.2</v>
          </cell>
          <cell r="E50">
            <v>4</v>
          </cell>
          <cell r="F50">
            <v>11.3</v>
          </cell>
          <cell r="G50">
            <v>20.5</v>
          </cell>
          <cell r="H50">
            <v>14</v>
          </cell>
          <cell r="J50">
            <v>13</v>
          </cell>
          <cell r="L50">
            <v>10</v>
          </cell>
          <cell r="M50">
            <v>37</v>
          </cell>
          <cell r="N50">
            <v>37</v>
          </cell>
          <cell r="P50">
            <v>58</v>
          </cell>
        </row>
        <row r="51">
          <cell r="B51" t="str">
            <v>E022-01-1079/2018</v>
          </cell>
          <cell r="C51" t="str">
            <v>MUKIRI Ian Ndungu</v>
          </cell>
          <cell r="D51">
            <v>5.6</v>
          </cell>
          <cell r="E51">
            <v>3.8</v>
          </cell>
          <cell r="F51">
            <v>9.6999999999999993</v>
          </cell>
          <cell r="G51">
            <v>19.100000000000001</v>
          </cell>
          <cell r="H51">
            <v>11</v>
          </cell>
          <cell r="J51">
            <v>10</v>
          </cell>
          <cell r="L51">
            <v>1</v>
          </cell>
          <cell r="M51">
            <v>22</v>
          </cell>
          <cell r="N51">
            <v>22</v>
          </cell>
          <cell r="P51">
            <v>41</v>
          </cell>
        </row>
        <row r="52">
          <cell r="B52" t="str">
            <v>E022-01-1080/2018</v>
          </cell>
          <cell r="C52" t="str">
            <v>KIPYEGON Mark</v>
          </cell>
          <cell r="D52">
            <v>5.2</v>
          </cell>
          <cell r="E52">
            <v>3.8</v>
          </cell>
          <cell r="F52">
            <v>11.3</v>
          </cell>
          <cell r="G52">
            <v>20.3</v>
          </cell>
          <cell r="H52">
            <v>14</v>
          </cell>
          <cell r="J52">
            <v>3</v>
          </cell>
          <cell r="K52">
            <v>7</v>
          </cell>
          <cell r="M52">
            <v>24</v>
          </cell>
          <cell r="N52">
            <v>24</v>
          </cell>
          <cell r="P52">
            <v>44</v>
          </cell>
        </row>
        <row r="53">
          <cell r="B53" t="str">
            <v>E022-01-1081/2018</v>
          </cell>
          <cell r="C53" t="str">
            <v>KIOGORA Ntinyari Esther</v>
          </cell>
          <cell r="D53">
            <v>5.2</v>
          </cell>
          <cell r="E53">
            <v>4</v>
          </cell>
          <cell r="F53">
            <v>9.8000000000000007</v>
          </cell>
          <cell r="G53">
            <v>19</v>
          </cell>
          <cell r="H53">
            <v>12</v>
          </cell>
          <cell r="J53">
            <v>15</v>
          </cell>
          <cell r="K53">
            <v>5</v>
          </cell>
          <cell r="M53">
            <v>32</v>
          </cell>
          <cell r="N53">
            <v>32</v>
          </cell>
          <cell r="P53">
            <v>51</v>
          </cell>
        </row>
        <row r="54">
          <cell r="B54" t="str">
            <v>E022-01-1082/2018</v>
          </cell>
          <cell r="C54" t="str">
            <v>MARIMBET Kevin Pere</v>
          </cell>
          <cell r="D54">
            <v>5.4</v>
          </cell>
          <cell r="E54">
            <v>4</v>
          </cell>
          <cell r="F54">
            <v>11.3</v>
          </cell>
          <cell r="G54">
            <v>20.7</v>
          </cell>
          <cell r="H54">
            <v>14</v>
          </cell>
          <cell r="K54">
            <v>11</v>
          </cell>
          <cell r="L54">
            <v>5</v>
          </cell>
          <cell r="M54">
            <v>30</v>
          </cell>
          <cell r="N54">
            <v>30</v>
          </cell>
          <cell r="P54">
            <v>51</v>
          </cell>
        </row>
        <row r="55">
          <cell r="B55" t="str">
            <v>E022-01-1083/2018</v>
          </cell>
          <cell r="C55" t="str">
            <v>ACHIENG Felix Ouma</v>
          </cell>
          <cell r="D55">
            <v>5.8</v>
          </cell>
          <cell r="E55">
            <v>4</v>
          </cell>
          <cell r="F55">
            <v>13.7</v>
          </cell>
          <cell r="G55">
            <v>23.5</v>
          </cell>
          <cell r="H55">
            <v>13</v>
          </cell>
          <cell r="K55">
            <v>12</v>
          </cell>
          <cell r="L55">
            <v>9</v>
          </cell>
          <cell r="M55">
            <v>34</v>
          </cell>
          <cell r="N55">
            <v>34</v>
          </cell>
          <cell r="P55">
            <v>58</v>
          </cell>
        </row>
        <row r="56">
          <cell r="B56" t="str">
            <v>E022-01-1084/2018</v>
          </cell>
          <cell r="C56" t="str">
            <v>KIPLAGAT Kipkosgei Titus</v>
          </cell>
          <cell r="D56">
            <v>5.4</v>
          </cell>
          <cell r="E56">
            <v>4.0999999999999996</v>
          </cell>
          <cell r="F56">
            <v>12</v>
          </cell>
          <cell r="G56">
            <v>21.5</v>
          </cell>
          <cell r="H56">
            <v>18</v>
          </cell>
          <cell r="I56">
            <v>9</v>
          </cell>
          <cell r="K56">
            <v>7</v>
          </cell>
          <cell r="M56">
            <v>34</v>
          </cell>
          <cell r="N56">
            <v>34</v>
          </cell>
          <cell r="P56">
            <v>56</v>
          </cell>
        </row>
        <row r="57">
          <cell r="B57" t="str">
            <v>E022-01-1085/2018</v>
          </cell>
          <cell r="C57" t="str">
            <v>MBUGUA Joseph Kiarie</v>
          </cell>
          <cell r="D57">
            <v>6.1</v>
          </cell>
          <cell r="E57">
            <v>4.4000000000000004</v>
          </cell>
          <cell r="F57">
            <v>13.7</v>
          </cell>
          <cell r="G57">
            <v>24.2</v>
          </cell>
          <cell r="H57">
            <v>14</v>
          </cell>
          <cell r="K57">
            <v>3</v>
          </cell>
          <cell r="L57">
            <v>4</v>
          </cell>
          <cell r="M57">
            <v>21</v>
          </cell>
          <cell r="N57">
            <v>21</v>
          </cell>
          <cell r="P57">
            <v>45</v>
          </cell>
        </row>
        <row r="58">
          <cell r="B58" t="str">
            <v>E022-01-1086/2018</v>
          </cell>
          <cell r="C58" t="str">
            <v>MWAGHADI Brian Nelson</v>
          </cell>
          <cell r="D58">
            <v>5.4</v>
          </cell>
          <cell r="E58">
            <v>3.8</v>
          </cell>
          <cell r="F58">
            <v>11.3</v>
          </cell>
          <cell r="G58">
            <v>20.5</v>
          </cell>
          <cell r="H58">
            <v>14</v>
          </cell>
          <cell r="J58">
            <v>16</v>
          </cell>
          <cell r="K58">
            <v>12</v>
          </cell>
          <cell r="M58">
            <v>42</v>
          </cell>
          <cell r="N58">
            <v>42</v>
          </cell>
          <cell r="P58">
            <v>63</v>
          </cell>
        </row>
        <row r="59">
          <cell r="B59" t="str">
            <v>E022-01-1087/2018</v>
          </cell>
          <cell r="C59" t="str">
            <v>MUTUA Humphrey Muasya</v>
          </cell>
          <cell r="D59">
            <v>5.4</v>
          </cell>
          <cell r="E59">
            <v>3.9</v>
          </cell>
          <cell r="F59">
            <v>11</v>
          </cell>
          <cell r="G59">
            <v>20.3</v>
          </cell>
          <cell r="H59">
            <v>13</v>
          </cell>
          <cell r="K59">
            <v>8</v>
          </cell>
          <cell r="L59">
            <v>2</v>
          </cell>
          <cell r="M59">
            <v>23</v>
          </cell>
          <cell r="N59">
            <v>23</v>
          </cell>
          <cell r="P59">
            <v>43</v>
          </cell>
        </row>
        <row r="60">
          <cell r="B60" t="str">
            <v>E022-01-1088/2018</v>
          </cell>
          <cell r="C60" t="str">
            <v>DERRICK Erick Obaso</v>
          </cell>
          <cell r="G60" t="str">
            <v>-</v>
          </cell>
          <cell r="M60" t="str">
            <v/>
          </cell>
          <cell r="N60" t="str">
            <v>-</v>
          </cell>
          <cell r="P60" t="str">
            <v>-</v>
          </cell>
        </row>
        <row r="61">
          <cell r="B61" t="str">
            <v>E022-01-1089/2018</v>
          </cell>
          <cell r="C61" t="str">
            <v>LEEHANEY George</v>
          </cell>
          <cell r="D61">
            <v>5.8</v>
          </cell>
          <cell r="E61">
            <v>3.7</v>
          </cell>
          <cell r="F61">
            <v>9.8000000000000007</v>
          </cell>
          <cell r="G61">
            <v>19.3</v>
          </cell>
          <cell r="H61">
            <v>17</v>
          </cell>
          <cell r="K61">
            <v>3</v>
          </cell>
          <cell r="L61">
            <v>5</v>
          </cell>
          <cell r="M61">
            <v>25</v>
          </cell>
          <cell r="N61">
            <v>25</v>
          </cell>
          <cell r="P61">
            <v>44</v>
          </cell>
        </row>
        <row r="62">
          <cell r="B62" t="str">
            <v>E022-01-1090/2018</v>
          </cell>
          <cell r="C62" t="str">
            <v>ASIAGO Nyambaka Kelvin</v>
          </cell>
          <cell r="D62">
            <v>5.8</v>
          </cell>
          <cell r="E62">
            <v>4.3</v>
          </cell>
          <cell r="F62">
            <v>9.6999999999999993</v>
          </cell>
          <cell r="G62">
            <v>19.8</v>
          </cell>
          <cell r="H62">
            <v>14</v>
          </cell>
          <cell r="J62">
            <v>9</v>
          </cell>
          <cell r="L62">
            <v>2</v>
          </cell>
          <cell r="M62">
            <v>25</v>
          </cell>
          <cell r="N62">
            <v>25</v>
          </cell>
          <cell r="P62">
            <v>45</v>
          </cell>
        </row>
        <row r="63">
          <cell r="B63" t="str">
            <v>E022-01-1091/2018</v>
          </cell>
          <cell r="C63" t="str">
            <v>KARIUKI Daniel Njau</v>
          </cell>
          <cell r="D63">
            <v>6.5</v>
          </cell>
          <cell r="E63">
            <v>3.1</v>
          </cell>
          <cell r="F63">
            <v>10.7</v>
          </cell>
          <cell r="G63">
            <v>20.3</v>
          </cell>
          <cell r="H63">
            <v>14</v>
          </cell>
          <cell r="J63">
            <v>4</v>
          </cell>
          <cell r="K63">
            <v>13</v>
          </cell>
          <cell r="M63">
            <v>31</v>
          </cell>
          <cell r="N63">
            <v>31</v>
          </cell>
          <cell r="P63">
            <v>51</v>
          </cell>
        </row>
        <row r="64">
          <cell r="B64" t="str">
            <v>E022-01-1092/2018</v>
          </cell>
          <cell r="C64" t="str">
            <v>RAWAKA Andrew J Apwoka</v>
          </cell>
          <cell r="D64">
            <v>6.8</v>
          </cell>
          <cell r="E64">
            <v>4</v>
          </cell>
          <cell r="F64">
            <v>9.5</v>
          </cell>
          <cell r="G64">
            <v>20.3</v>
          </cell>
          <cell r="H64">
            <v>14</v>
          </cell>
          <cell r="I64">
            <v>3</v>
          </cell>
          <cell r="K64">
            <v>8</v>
          </cell>
          <cell r="M64">
            <v>25</v>
          </cell>
          <cell r="N64">
            <v>25</v>
          </cell>
          <cell r="P64">
            <v>45</v>
          </cell>
        </row>
        <row r="65">
          <cell r="B65" t="str">
            <v>E022-01-1094/2018</v>
          </cell>
          <cell r="C65" t="str">
            <v>KEMBOI Collins Kipchirchir</v>
          </cell>
          <cell r="D65">
            <v>8</v>
          </cell>
          <cell r="E65">
            <v>3.8</v>
          </cell>
          <cell r="F65">
            <v>10.7</v>
          </cell>
          <cell r="G65">
            <v>22.5</v>
          </cell>
          <cell r="H65">
            <v>19</v>
          </cell>
          <cell r="J65">
            <v>3</v>
          </cell>
          <cell r="K65">
            <v>6</v>
          </cell>
          <cell r="M65">
            <v>28</v>
          </cell>
          <cell r="N65">
            <v>28</v>
          </cell>
          <cell r="P65">
            <v>51</v>
          </cell>
        </row>
        <row r="66">
          <cell r="B66" t="str">
            <v>E022-01-1095/2018</v>
          </cell>
          <cell r="C66" t="str">
            <v>KIBET Brian</v>
          </cell>
          <cell r="D66">
            <v>6</v>
          </cell>
          <cell r="E66">
            <v>4</v>
          </cell>
          <cell r="F66">
            <v>10.7</v>
          </cell>
          <cell r="G66">
            <v>20.7</v>
          </cell>
          <cell r="H66">
            <v>15</v>
          </cell>
          <cell r="J66">
            <v>6</v>
          </cell>
          <cell r="K66">
            <v>8</v>
          </cell>
          <cell r="M66">
            <v>29</v>
          </cell>
          <cell r="N66">
            <v>29</v>
          </cell>
          <cell r="P66">
            <v>50</v>
          </cell>
        </row>
        <row r="67">
          <cell r="B67" t="str">
            <v>E022-01-1096/2018</v>
          </cell>
          <cell r="C67" t="str">
            <v>OTHIENO Jacob Magina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14</v>
          </cell>
          <cell r="I67">
            <v>6</v>
          </cell>
          <cell r="K67">
            <v>12</v>
          </cell>
          <cell r="M67">
            <v>32</v>
          </cell>
          <cell r="N67">
            <v>32</v>
          </cell>
          <cell r="P67">
            <v>32</v>
          </cell>
        </row>
        <row r="68">
          <cell r="B68" t="str">
            <v>E022-01-1097/2018</v>
          </cell>
          <cell r="C68" t="str">
            <v>KUNG U J Gakonya</v>
          </cell>
          <cell r="D68">
            <v>5.8</v>
          </cell>
          <cell r="E68">
            <v>4</v>
          </cell>
          <cell r="F68">
            <v>10.7</v>
          </cell>
          <cell r="G68">
            <v>20.5</v>
          </cell>
          <cell r="H68">
            <v>16</v>
          </cell>
          <cell r="J68">
            <v>2</v>
          </cell>
          <cell r="K68">
            <v>10</v>
          </cell>
          <cell r="M68">
            <v>28</v>
          </cell>
          <cell r="N68">
            <v>28</v>
          </cell>
          <cell r="P68">
            <v>49</v>
          </cell>
        </row>
        <row r="69">
          <cell r="B69" t="str">
            <v>E022-01-1098/2018</v>
          </cell>
          <cell r="C69" t="str">
            <v>MUGWE John Njoroge</v>
          </cell>
          <cell r="D69">
            <v>5.8</v>
          </cell>
          <cell r="E69">
            <v>4.0999999999999996</v>
          </cell>
          <cell r="F69">
            <v>9.6999999999999993</v>
          </cell>
          <cell r="G69">
            <v>19.600000000000001</v>
          </cell>
          <cell r="H69">
            <v>14</v>
          </cell>
          <cell r="J69">
            <v>12</v>
          </cell>
          <cell r="K69">
            <v>13</v>
          </cell>
          <cell r="M69">
            <v>39</v>
          </cell>
          <cell r="N69">
            <v>39</v>
          </cell>
          <cell r="P69">
            <v>59</v>
          </cell>
        </row>
        <row r="70">
          <cell r="B70" t="str">
            <v>E022-01-1099/2018</v>
          </cell>
          <cell r="C70" t="str">
            <v>WAIRIMU  Everlyn Wanjiku</v>
          </cell>
          <cell r="D70">
            <v>6.6</v>
          </cell>
          <cell r="E70">
            <v>4.0999999999999996</v>
          </cell>
          <cell r="F70">
            <v>12.3</v>
          </cell>
          <cell r="G70">
            <v>23</v>
          </cell>
          <cell r="H70">
            <v>14</v>
          </cell>
          <cell r="K70">
            <v>12</v>
          </cell>
          <cell r="L70">
            <v>5</v>
          </cell>
          <cell r="M70">
            <v>31</v>
          </cell>
          <cell r="N70">
            <v>31</v>
          </cell>
          <cell r="P70">
            <v>54</v>
          </cell>
        </row>
        <row r="71">
          <cell r="B71" t="str">
            <v>E022-01-1100/2018</v>
          </cell>
          <cell r="C71" t="str">
            <v>WANJALA Barasa Levy</v>
          </cell>
          <cell r="D71">
            <v>5.2</v>
          </cell>
          <cell r="E71">
            <v>4.3</v>
          </cell>
          <cell r="F71">
            <v>11.3</v>
          </cell>
          <cell r="G71">
            <v>20.8</v>
          </cell>
          <cell r="H71">
            <v>16</v>
          </cell>
          <cell r="K71">
            <v>5</v>
          </cell>
          <cell r="L71">
            <v>3</v>
          </cell>
          <cell r="M71">
            <v>24</v>
          </cell>
          <cell r="N71">
            <v>24</v>
          </cell>
          <cell r="P71">
            <v>45</v>
          </cell>
        </row>
        <row r="72">
          <cell r="B72" t="str">
            <v>E022-01-1101/2018</v>
          </cell>
          <cell r="C72" t="str">
            <v>THINDIU Keely Njoroge</v>
          </cell>
          <cell r="D72">
            <v>5.8</v>
          </cell>
          <cell r="E72">
            <v>4.5</v>
          </cell>
          <cell r="F72">
            <v>9.6999999999999993</v>
          </cell>
          <cell r="G72">
            <v>20</v>
          </cell>
          <cell r="H72">
            <v>14</v>
          </cell>
          <cell r="J72">
            <v>13</v>
          </cell>
          <cell r="L72">
            <v>19</v>
          </cell>
          <cell r="M72">
            <v>46</v>
          </cell>
          <cell r="N72">
            <v>46</v>
          </cell>
          <cell r="P72">
            <v>66</v>
          </cell>
        </row>
        <row r="73">
          <cell r="B73" t="str">
            <v>E022-01-1102/2018</v>
          </cell>
          <cell r="C73" t="str">
            <v>KANYI Carson Wanjohi</v>
          </cell>
          <cell r="D73">
            <v>6.9</v>
          </cell>
          <cell r="E73">
            <v>4.4000000000000004</v>
          </cell>
          <cell r="F73">
            <v>11.3</v>
          </cell>
          <cell r="G73">
            <v>22.6</v>
          </cell>
          <cell r="H73">
            <v>16</v>
          </cell>
          <cell r="I73">
            <v>4</v>
          </cell>
          <cell r="K73">
            <v>6</v>
          </cell>
          <cell r="M73">
            <v>26</v>
          </cell>
          <cell r="N73">
            <v>26</v>
          </cell>
          <cell r="P73">
            <v>49</v>
          </cell>
        </row>
        <row r="74">
          <cell r="B74" t="str">
            <v>E022-01-1169/2018</v>
          </cell>
          <cell r="C74" t="str">
            <v xml:space="preserve">NGANGA Joseph Mwangi </v>
          </cell>
          <cell r="D74">
            <v>6</v>
          </cell>
          <cell r="E74">
            <v>3.8</v>
          </cell>
          <cell r="F74">
            <v>11.3</v>
          </cell>
          <cell r="G74">
            <v>21.1</v>
          </cell>
          <cell r="H74">
            <v>14</v>
          </cell>
          <cell r="J74">
            <v>10</v>
          </cell>
          <cell r="K74">
            <v>8</v>
          </cell>
          <cell r="M74">
            <v>32</v>
          </cell>
          <cell r="N74">
            <v>32</v>
          </cell>
          <cell r="P74">
            <v>53</v>
          </cell>
        </row>
        <row r="75">
          <cell r="B75" t="str">
            <v>E022-01-1283/2018</v>
          </cell>
          <cell r="C75" t="str">
            <v xml:space="preserve">KIPKIRUI Paul </v>
          </cell>
          <cell r="D75">
            <v>5.8</v>
          </cell>
          <cell r="E75">
            <v>4.4000000000000004</v>
          </cell>
          <cell r="F75">
            <v>10</v>
          </cell>
          <cell r="G75">
            <v>20.2</v>
          </cell>
          <cell r="H75">
            <v>10</v>
          </cell>
          <cell r="I75">
            <v>6</v>
          </cell>
          <cell r="K75">
            <v>12</v>
          </cell>
          <cell r="M75">
            <v>28</v>
          </cell>
          <cell r="N75">
            <v>28</v>
          </cell>
          <cell r="P75">
            <v>48</v>
          </cell>
        </row>
        <row r="76">
          <cell r="B76" t="str">
            <v>E022-01-1412/2018</v>
          </cell>
          <cell r="C76" t="str">
            <v xml:space="preserve">MOMANYI Silvester Omwaga </v>
          </cell>
          <cell r="D76">
            <v>5.6</v>
          </cell>
          <cell r="E76">
            <v>3.8</v>
          </cell>
          <cell r="F76">
            <v>10</v>
          </cell>
          <cell r="G76">
            <v>19.399999999999999</v>
          </cell>
          <cell r="H76">
            <v>13</v>
          </cell>
          <cell r="K76">
            <v>6</v>
          </cell>
          <cell r="L76">
            <v>9</v>
          </cell>
          <cell r="M76">
            <v>28</v>
          </cell>
          <cell r="N76">
            <v>28</v>
          </cell>
          <cell r="P76">
            <v>47</v>
          </cell>
        </row>
        <row r="77">
          <cell r="B77" t="str">
            <v>E022-01-1473/2018</v>
          </cell>
          <cell r="C77" t="str">
            <v>MWORIA VINCENT MWENDE</v>
          </cell>
          <cell r="D77">
            <v>5.6</v>
          </cell>
          <cell r="E77">
            <v>3.9</v>
          </cell>
          <cell r="F77">
            <v>12</v>
          </cell>
          <cell r="G77">
            <v>21.5</v>
          </cell>
          <cell r="H77">
            <v>11</v>
          </cell>
          <cell r="K77">
            <v>12</v>
          </cell>
          <cell r="L77">
            <v>9</v>
          </cell>
          <cell r="M77">
            <v>32</v>
          </cell>
          <cell r="N77">
            <v>32</v>
          </cell>
          <cell r="P77">
            <v>54</v>
          </cell>
        </row>
        <row r="78">
          <cell r="B78" t="str">
            <v>E022-01-1475/2018</v>
          </cell>
          <cell r="C78" t="str">
            <v>KIARA BRIAN MUGAMBI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11</v>
          </cell>
          <cell r="J78">
            <v>12</v>
          </cell>
          <cell r="K78">
            <v>3</v>
          </cell>
          <cell r="M78">
            <v>26</v>
          </cell>
          <cell r="N78">
            <v>26</v>
          </cell>
          <cell r="P78">
            <v>26</v>
          </cell>
        </row>
        <row r="79">
          <cell r="B79" t="str">
            <v>E022-01-1486/2018</v>
          </cell>
          <cell r="C79" t="str">
            <v>MUNENE VICTOR IAN</v>
          </cell>
          <cell r="D79">
            <v>5</v>
          </cell>
          <cell r="E79">
            <v>3.7</v>
          </cell>
          <cell r="F79">
            <v>12</v>
          </cell>
          <cell r="G79">
            <v>20.7</v>
          </cell>
          <cell r="H79">
            <v>14</v>
          </cell>
          <cell r="J79">
            <v>7</v>
          </cell>
          <cell r="K79">
            <v>3</v>
          </cell>
          <cell r="M79">
            <v>24</v>
          </cell>
          <cell r="N79">
            <v>24</v>
          </cell>
          <cell r="P79">
            <v>45</v>
          </cell>
        </row>
        <row r="80">
          <cell r="B80" t="str">
            <v>E022-01-1539/2018</v>
          </cell>
          <cell r="C80" t="str">
            <v>MWANGI LUKE VICTOR</v>
          </cell>
          <cell r="D80">
            <v>5.4</v>
          </cell>
          <cell r="E80">
            <v>4.3</v>
          </cell>
          <cell r="F80">
            <v>12</v>
          </cell>
          <cell r="G80">
            <v>21.7</v>
          </cell>
          <cell r="H80">
            <v>23</v>
          </cell>
          <cell r="I80">
            <v>3</v>
          </cell>
          <cell r="K80">
            <v>4</v>
          </cell>
          <cell r="M80">
            <v>30</v>
          </cell>
          <cell r="N80">
            <v>30</v>
          </cell>
          <cell r="P80">
            <v>52</v>
          </cell>
        </row>
        <row r="81">
          <cell r="B81" t="str">
            <v>E022-01-1566/2018</v>
          </cell>
          <cell r="C81" t="str">
            <v>MUIRURI VIVIAN  WANJIRU</v>
          </cell>
          <cell r="D81">
            <v>6.4</v>
          </cell>
          <cell r="E81">
            <v>3.1</v>
          </cell>
          <cell r="F81">
            <v>10</v>
          </cell>
          <cell r="G81">
            <v>19.5</v>
          </cell>
          <cell r="H81">
            <v>11</v>
          </cell>
          <cell r="K81">
            <v>5</v>
          </cell>
          <cell r="L81">
            <v>9</v>
          </cell>
          <cell r="M81">
            <v>25</v>
          </cell>
          <cell r="N81">
            <v>25</v>
          </cell>
          <cell r="P81">
            <v>45</v>
          </cell>
        </row>
        <row r="82">
          <cell r="B82" t="str">
            <v>E022-01-1755/2018</v>
          </cell>
          <cell r="C82" t="str">
            <v xml:space="preserve">WANJOHI Quinton Muriuki </v>
          </cell>
          <cell r="D82">
            <v>5.2</v>
          </cell>
          <cell r="E82">
            <v>4</v>
          </cell>
          <cell r="F82">
            <v>9</v>
          </cell>
          <cell r="G82">
            <v>18.2</v>
          </cell>
          <cell r="M82" t="str">
            <v/>
          </cell>
          <cell r="N82" t="str">
            <v>-</v>
          </cell>
          <cell r="P82" t="str">
            <v>18.2C</v>
          </cell>
        </row>
        <row r="83">
          <cell r="B83" t="str">
            <v>E022-01-1757/2018</v>
          </cell>
          <cell r="C83" t="str">
            <v xml:space="preserve">ORINA Dorothy Kwamboka </v>
          </cell>
          <cell r="D83">
            <v>6.5</v>
          </cell>
          <cell r="E83">
            <v>3.8</v>
          </cell>
          <cell r="F83">
            <v>12.3</v>
          </cell>
          <cell r="G83">
            <v>22.6</v>
          </cell>
          <cell r="H83">
            <v>15</v>
          </cell>
          <cell r="J83">
            <v>6</v>
          </cell>
          <cell r="K83">
            <v>6</v>
          </cell>
          <cell r="M83">
            <v>27</v>
          </cell>
          <cell r="N83">
            <v>27</v>
          </cell>
          <cell r="P83">
            <v>50</v>
          </cell>
        </row>
        <row r="84">
          <cell r="B84" t="str">
            <v>E022-01-1764/2018</v>
          </cell>
          <cell r="C84" t="str">
            <v xml:space="preserve">MWANGI Martin Kinyanjui </v>
          </cell>
          <cell r="D84">
            <v>7.1</v>
          </cell>
          <cell r="E84">
            <v>3.8</v>
          </cell>
          <cell r="F84">
            <v>11</v>
          </cell>
          <cell r="G84">
            <v>21.9</v>
          </cell>
          <cell r="H84">
            <v>16</v>
          </cell>
          <cell r="J84">
            <v>14</v>
          </cell>
          <cell r="K84">
            <v>2</v>
          </cell>
          <cell r="M84">
            <v>32</v>
          </cell>
          <cell r="N84">
            <v>32</v>
          </cell>
          <cell r="P84">
            <v>54</v>
          </cell>
        </row>
        <row r="85">
          <cell r="B85" t="str">
            <v>E022-01-1789/2018</v>
          </cell>
          <cell r="C85" t="str">
            <v>KURIA IAN MARTIN</v>
          </cell>
          <cell r="D85">
            <v>6</v>
          </cell>
          <cell r="E85">
            <v>4</v>
          </cell>
          <cell r="F85">
            <v>12.3</v>
          </cell>
          <cell r="G85">
            <v>22.3</v>
          </cell>
          <cell r="H85">
            <v>16</v>
          </cell>
          <cell r="J85">
            <v>12</v>
          </cell>
          <cell r="K85">
            <v>3</v>
          </cell>
          <cell r="M85">
            <v>31</v>
          </cell>
          <cell r="N85">
            <v>31</v>
          </cell>
          <cell r="P85">
            <v>53</v>
          </cell>
        </row>
        <row r="86">
          <cell r="B86" t="str">
            <v>E022-01-1801/2018</v>
          </cell>
          <cell r="C86" t="str">
            <v>NGANGA  DENNIS MURAINI</v>
          </cell>
          <cell r="D86">
            <v>6</v>
          </cell>
          <cell r="E86">
            <v>4</v>
          </cell>
          <cell r="F86">
            <v>12</v>
          </cell>
          <cell r="G86">
            <v>22</v>
          </cell>
          <cell r="H86">
            <v>15</v>
          </cell>
          <cell r="J86">
            <v>7</v>
          </cell>
          <cell r="K86">
            <v>5</v>
          </cell>
          <cell r="M86">
            <v>27</v>
          </cell>
          <cell r="N86">
            <v>27</v>
          </cell>
          <cell r="P86">
            <v>49</v>
          </cell>
        </row>
        <row r="87">
          <cell r="B87" t="str">
            <v>E022-01-1813/2018</v>
          </cell>
          <cell r="C87" t="str">
            <v>WANJERI Mary Wanjiku</v>
          </cell>
          <cell r="D87">
            <v>6</v>
          </cell>
          <cell r="E87">
            <v>4</v>
          </cell>
          <cell r="F87">
            <v>10.7</v>
          </cell>
          <cell r="G87">
            <v>20.7</v>
          </cell>
          <cell r="H87">
            <v>11</v>
          </cell>
          <cell r="I87">
            <v>4</v>
          </cell>
          <cell r="K87">
            <v>6</v>
          </cell>
          <cell r="M87">
            <v>21</v>
          </cell>
          <cell r="N87">
            <v>21</v>
          </cell>
          <cell r="P87">
            <v>42</v>
          </cell>
        </row>
        <row r="88">
          <cell r="B88" t="str">
            <v>E022-01-1816/2018</v>
          </cell>
          <cell r="C88" t="str">
            <v>KIOKO EVANS MUTUKU</v>
          </cell>
          <cell r="D88">
            <v>6.2</v>
          </cell>
          <cell r="E88">
            <v>4.0999999999999996</v>
          </cell>
          <cell r="F88">
            <v>12</v>
          </cell>
          <cell r="G88">
            <v>22.3</v>
          </cell>
          <cell r="H88">
            <v>13</v>
          </cell>
          <cell r="J88">
            <v>6</v>
          </cell>
          <cell r="K88">
            <v>3</v>
          </cell>
          <cell r="M88">
            <v>22</v>
          </cell>
          <cell r="N88">
            <v>22</v>
          </cell>
          <cell r="P88">
            <v>44</v>
          </cell>
        </row>
        <row r="89">
          <cell r="B89" t="str">
            <v>E022-01-1824/2018</v>
          </cell>
          <cell r="C89" t="str">
            <v xml:space="preserve">KAMIRI Victor Aminiel Njunge </v>
          </cell>
          <cell r="D89">
            <v>6.4</v>
          </cell>
          <cell r="E89">
            <v>4.0999999999999996</v>
          </cell>
          <cell r="F89">
            <v>10</v>
          </cell>
          <cell r="G89">
            <v>20.5</v>
          </cell>
          <cell r="H89">
            <v>9</v>
          </cell>
          <cell r="J89">
            <v>2</v>
          </cell>
          <cell r="L89">
            <v>3</v>
          </cell>
          <cell r="M89">
            <v>14</v>
          </cell>
          <cell r="N89">
            <v>14</v>
          </cell>
          <cell r="P89">
            <v>35</v>
          </cell>
        </row>
        <row r="90">
          <cell r="B90" t="str">
            <v>E022-01-1828/2018</v>
          </cell>
          <cell r="C90" t="str">
            <v xml:space="preserve">MULWA Joseph Musya </v>
          </cell>
          <cell r="D90">
            <v>6.6</v>
          </cell>
          <cell r="E90">
            <v>4.3</v>
          </cell>
          <cell r="F90">
            <v>12</v>
          </cell>
          <cell r="G90">
            <v>22.9</v>
          </cell>
          <cell r="H90">
            <v>20</v>
          </cell>
          <cell r="I90">
            <v>6</v>
          </cell>
          <cell r="L90">
            <v>12</v>
          </cell>
          <cell r="M90">
            <v>38</v>
          </cell>
          <cell r="N90">
            <v>38</v>
          </cell>
          <cell r="P90">
            <v>61</v>
          </cell>
        </row>
        <row r="91">
          <cell r="B91" t="str">
            <v>E022-01-1831/2018</v>
          </cell>
          <cell r="C91" t="str">
            <v>CHERUIYOT Desmond</v>
          </cell>
          <cell r="D91">
            <v>6.3</v>
          </cell>
          <cell r="E91">
            <v>4.5</v>
          </cell>
          <cell r="F91">
            <v>12</v>
          </cell>
          <cell r="G91">
            <v>22.8</v>
          </cell>
          <cell r="H91">
            <v>16</v>
          </cell>
          <cell r="K91">
            <v>13</v>
          </cell>
          <cell r="L91">
            <v>3</v>
          </cell>
          <cell r="M91">
            <v>32</v>
          </cell>
          <cell r="N91">
            <v>32</v>
          </cell>
          <cell r="P91">
            <v>55</v>
          </cell>
        </row>
        <row r="92">
          <cell r="B92" t="str">
            <v>E022-01-1832/2018</v>
          </cell>
          <cell r="C92" t="str">
            <v>MUKIRI LORNACLARE</v>
          </cell>
          <cell r="D92">
            <v>6.5</v>
          </cell>
          <cell r="E92">
            <v>4.4000000000000004</v>
          </cell>
          <cell r="F92">
            <v>12.3</v>
          </cell>
          <cell r="G92">
            <v>23.2</v>
          </cell>
          <cell r="H92">
            <v>11</v>
          </cell>
          <cell r="J92">
            <v>5</v>
          </cell>
          <cell r="K92">
            <v>2</v>
          </cell>
          <cell r="M92">
            <v>18</v>
          </cell>
          <cell r="N92">
            <v>18</v>
          </cell>
          <cell r="P92">
            <v>41</v>
          </cell>
        </row>
        <row r="93">
          <cell r="B93" t="str">
            <v>E022-01-1838/2018</v>
          </cell>
          <cell r="C93" t="str">
            <v>MATHENGE Timons Kingau</v>
          </cell>
          <cell r="D93">
            <v>6.5</v>
          </cell>
          <cell r="E93">
            <v>3.8</v>
          </cell>
          <cell r="F93">
            <v>12.3</v>
          </cell>
          <cell r="G93">
            <v>22.6</v>
          </cell>
          <cell r="H93">
            <v>13</v>
          </cell>
          <cell r="I93">
            <v>4</v>
          </cell>
          <cell r="K93">
            <v>10</v>
          </cell>
          <cell r="M93">
            <v>27</v>
          </cell>
          <cell r="N93">
            <v>27</v>
          </cell>
          <cell r="P93">
            <v>50</v>
          </cell>
        </row>
        <row r="94">
          <cell r="B94" t="str">
            <v>E022-01-1855/2018</v>
          </cell>
          <cell r="C94" t="str">
            <v>NYUTU AGNES GATHONI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13</v>
          </cell>
          <cell r="J94">
            <v>3</v>
          </cell>
          <cell r="K94">
            <v>4</v>
          </cell>
          <cell r="M94">
            <v>20</v>
          </cell>
          <cell r="N94">
            <v>20</v>
          </cell>
          <cell r="P94">
            <v>20</v>
          </cell>
        </row>
        <row r="95">
          <cell r="B95" t="str">
            <v>E022-01-1753/2017</v>
          </cell>
          <cell r="C95" t="str">
            <v>CHEPKIRUI Janet</v>
          </cell>
          <cell r="D95">
            <v>7</v>
          </cell>
          <cell r="E95">
            <v>3.8</v>
          </cell>
          <cell r="F95">
            <v>12</v>
          </cell>
          <cell r="G95">
            <v>22.8</v>
          </cell>
          <cell r="H95">
            <v>14</v>
          </cell>
          <cell r="J95">
            <v>17</v>
          </cell>
          <cell r="K95">
            <v>10</v>
          </cell>
          <cell r="M95">
            <v>41</v>
          </cell>
          <cell r="N95">
            <v>41</v>
          </cell>
          <cell r="P95">
            <v>64</v>
          </cell>
        </row>
        <row r="96">
          <cell r="B96" t="str">
            <v>E022-01-0736/2017</v>
          </cell>
          <cell r="C96" t="str">
            <v>WAMBANI ESTHER</v>
          </cell>
          <cell r="D96">
            <v>6.2</v>
          </cell>
          <cell r="E96">
            <v>4.0999999999999996</v>
          </cell>
          <cell r="F96">
            <v>10</v>
          </cell>
          <cell r="G96">
            <v>20.3</v>
          </cell>
          <cell r="H96">
            <v>14</v>
          </cell>
          <cell r="I96">
            <v>4</v>
          </cell>
          <cell r="J96">
            <v>9</v>
          </cell>
          <cell r="M96">
            <v>27</v>
          </cell>
          <cell r="N96">
            <v>27</v>
          </cell>
          <cell r="P96">
            <v>47</v>
          </cell>
        </row>
        <row r="97">
          <cell r="B97" t="str">
            <v>E022-01-0751/2017</v>
          </cell>
          <cell r="D97" t="e">
            <v>#N/A</v>
          </cell>
          <cell r="E97" t="e">
            <v>#N/A</v>
          </cell>
          <cell r="F97" t="e">
            <v>#N/A</v>
          </cell>
          <cell r="G97" t="e">
            <v>#N/A</v>
          </cell>
          <cell r="H97">
            <v>11</v>
          </cell>
          <cell r="K97">
            <v>9</v>
          </cell>
          <cell r="L97">
            <v>3</v>
          </cell>
          <cell r="M97">
            <v>23</v>
          </cell>
          <cell r="N97">
            <v>23</v>
          </cell>
          <cell r="P97" t="e">
            <v>#N/A</v>
          </cell>
        </row>
        <row r="98">
          <cell r="B98" t="str">
            <v>E022-01-0736/2019</v>
          </cell>
          <cell r="D98" t="e">
            <v>#N/A</v>
          </cell>
          <cell r="E98" t="e">
            <v>#N/A</v>
          </cell>
          <cell r="F98" t="e">
            <v>#N/A</v>
          </cell>
          <cell r="G98" t="e">
            <v>#N/A</v>
          </cell>
          <cell r="M98" t="str">
            <v/>
          </cell>
          <cell r="N98" t="str">
            <v>-</v>
          </cell>
          <cell r="P98" t="e">
            <v>#N/A</v>
          </cell>
        </row>
        <row r="99">
          <cell r="B99" t="str">
            <v>E022-01-1971/2018</v>
          </cell>
          <cell r="D99" t="e">
            <v>#N/A</v>
          </cell>
          <cell r="E99" t="e">
            <v>#N/A</v>
          </cell>
          <cell r="F99" t="e">
            <v>#N/A</v>
          </cell>
          <cell r="G99" t="e">
            <v>#N/A</v>
          </cell>
          <cell r="H99">
            <v>17</v>
          </cell>
          <cell r="J99">
            <v>13</v>
          </cell>
          <cell r="L99">
            <v>13</v>
          </cell>
          <cell r="M99">
            <v>43</v>
          </cell>
          <cell r="N99">
            <v>43</v>
          </cell>
          <cell r="P99" t="e">
            <v>#N/A</v>
          </cell>
        </row>
      </sheetData>
      <sheetData sheetId="2" refreshError="1">
        <row r="12">
          <cell r="B12" t="str">
            <v>E022-01-0113/2018</v>
          </cell>
          <cell r="C12" t="str">
            <v>MANDO VICTOR GITHINJI</v>
          </cell>
          <cell r="D12">
            <v>5</v>
          </cell>
          <cell r="E12">
            <v>4.5</v>
          </cell>
          <cell r="F12">
            <v>11.5</v>
          </cell>
          <cell r="G12">
            <v>21</v>
          </cell>
          <cell r="H12">
            <v>14.5</v>
          </cell>
          <cell r="I12">
            <v>5</v>
          </cell>
          <cell r="J12">
            <v>6.5</v>
          </cell>
          <cell r="M12">
            <v>26</v>
          </cell>
          <cell r="N12">
            <v>26</v>
          </cell>
          <cell r="P12">
            <v>47</v>
          </cell>
        </row>
        <row r="13">
          <cell r="B13" t="str">
            <v>E022-01-0278/2018</v>
          </cell>
          <cell r="C13" t="str">
            <v>MENGICH Kipkemei Oliver</v>
          </cell>
          <cell r="D13">
            <v>9</v>
          </cell>
          <cell r="E13">
            <v>4.5</v>
          </cell>
          <cell r="F13">
            <v>12</v>
          </cell>
          <cell r="G13">
            <v>25.5</v>
          </cell>
          <cell r="H13">
            <v>16.5</v>
          </cell>
          <cell r="I13">
            <v>18</v>
          </cell>
          <cell r="J13">
            <v>12</v>
          </cell>
          <cell r="M13">
            <v>46.5</v>
          </cell>
          <cell r="N13">
            <v>46.5</v>
          </cell>
          <cell r="P13">
            <v>72</v>
          </cell>
        </row>
        <row r="14">
          <cell r="B14" t="str">
            <v>E022-01-0281/2018</v>
          </cell>
          <cell r="C14" t="str">
            <v xml:space="preserve">MATHENGE Joseph Maina </v>
          </cell>
          <cell r="D14">
            <v>8</v>
          </cell>
          <cell r="E14">
            <v>4.5</v>
          </cell>
          <cell r="F14">
            <v>12</v>
          </cell>
          <cell r="G14">
            <v>24.5</v>
          </cell>
          <cell r="H14">
            <v>17.5</v>
          </cell>
          <cell r="I14">
            <v>15</v>
          </cell>
          <cell r="K14">
            <v>16</v>
          </cell>
          <cell r="M14">
            <v>48.5</v>
          </cell>
          <cell r="N14">
            <v>48.5</v>
          </cell>
          <cell r="P14">
            <v>73</v>
          </cell>
        </row>
        <row r="15">
          <cell r="B15" t="str">
            <v>E022-01-0479/2018</v>
          </cell>
          <cell r="C15" t="str">
            <v>BETT Kipkorir Morgan</v>
          </cell>
          <cell r="D15">
            <v>7</v>
          </cell>
          <cell r="E15">
            <v>4.7</v>
          </cell>
          <cell r="F15">
            <v>11</v>
          </cell>
          <cell r="G15">
            <v>22.7</v>
          </cell>
          <cell r="H15">
            <v>8.5</v>
          </cell>
          <cell r="I15">
            <v>9</v>
          </cell>
          <cell r="J15">
            <v>5.5</v>
          </cell>
          <cell r="M15">
            <v>23</v>
          </cell>
          <cell r="N15">
            <v>23</v>
          </cell>
          <cell r="P15">
            <v>46</v>
          </cell>
        </row>
        <row r="16">
          <cell r="B16" t="str">
            <v>E022-01-0491/2018</v>
          </cell>
          <cell r="C16" t="str">
            <v xml:space="preserve">WAFULA Nickson Wirula </v>
          </cell>
          <cell r="D16">
            <v>7.7</v>
          </cell>
          <cell r="E16">
            <v>4.5</v>
          </cell>
          <cell r="F16">
            <v>12.5</v>
          </cell>
          <cell r="G16">
            <v>24.7</v>
          </cell>
          <cell r="H16">
            <v>11.5</v>
          </cell>
          <cell r="I16">
            <v>6</v>
          </cell>
          <cell r="K16">
            <v>7</v>
          </cell>
          <cell r="M16">
            <v>24.5</v>
          </cell>
          <cell r="N16">
            <v>24.5</v>
          </cell>
          <cell r="P16">
            <v>49</v>
          </cell>
        </row>
        <row r="17">
          <cell r="B17" t="str">
            <v>E022-01-0496/2018</v>
          </cell>
          <cell r="C17" t="str">
            <v xml:space="preserve">WAITHIRA Allan Mucheru </v>
          </cell>
          <cell r="D17">
            <v>7.9</v>
          </cell>
          <cell r="E17">
            <v>4.3</v>
          </cell>
          <cell r="F17">
            <v>13</v>
          </cell>
          <cell r="G17">
            <v>25.2</v>
          </cell>
          <cell r="H17">
            <v>8</v>
          </cell>
          <cell r="I17">
            <v>9</v>
          </cell>
          <cell r="K17">
            <v>4.5</v>
          </cell>
          <cell r="M17">
            <v>21.5</v>
          </cell>
          <cell r="N17">
            <v>21.5</v>
          </cell>
          <cell r="P17">
            <v>47</v>
          </cell>
        </row>
        <row r="18">
          <cell r="B18" t="str">
            <v>E022-01-0762/2018</v>
          </cell>
          <cell r="C18" t="str">
            <v>MBAGA Gyavira Tuzinde</v>
          </cell>
          <cell r="D18">
            <v>5.9</v>
          </cell>
          <cell r="E18">
            <v>4</v>
          </cell>
          <cell r="F18">
            <v>12.5</v>
          </cell>
          <cell r="G18">
            <v>22.4</v>
          </cell>
          <cell r="H18">
            <v>11.5</v>
          </cell>
          <cell r="I18">
            <v>3</v>
          </cell>
          <cell r="J18">
            <v>6</v>
          </cell>
          <cell r="M18">
            <v>20.5</v>
          </cell>
          <cell r="N18">
            <v>20.5</v>
          </cell>
          <cell r="P18">
            <v>43</v>
          </cell>
        </row>
        <row r="19">
          <cell r="B19" t="str">
            <v>E022-01-0764/2018</v>
          </cell>
          <cell r="C19" t="str">
            <v>WAITTHAKA MARTIN MWANGI</v>
          </cell>
          <cell r="D19">
            <v>8</v>
          </cell>
          <cell r="E19">
            <v>4</v>
          </cell>
          <cell r="F19">
            <v>12</v>
          </cell>
          <cell r="G19">
            <v>24</v>
          </cell>
          <cell r="H19">
            <v>13.5</v>
          </cell>
          <cell r="J19">
            <v>2</v>
          </cell>
          <cell r="K19">
            <v>1</v>
          </cell>
          <cell r="M19">
            <v>16.5</v>
          </cell>
          <cell r="N19">
            <v>16.5</v>
          </cell>
          <cell r="P19">
            <v>41</v>
          </cell>
        </row>
        <row r="20">
          <cell r="B20" t="str">
            <v>E022-01-1045/2018</v>
          </cell>
          <cell r="C20" t="str">
            <v>MWALUGHO Elijah Masaka</v>
          </cell>
          <cell r="D20">
            <v>8.3000000000000007</v>
          </cell>
          <cell r="E20">
            <v>4</v>
          </cell>
          <cell r="F20">
            <v>11</v>
          </cell>
          <cell r="G20">
            <v>23.3</v>
          </cell>
          <cell r="H20">
            <v>10</v>
          </cell>
          <cell r="I20">
            <v>6</v>
          </cell>
          <cell r="K20">
            <v>3</v>
          </cell>
          <cell r="M20">
            <v>19</v>
          </cell>
          <cell r="N20">
            <v>19</v>
          </cell>
          <cell r="P20">
            <v>42</v>
          </cell>
        </row>
        <row r="21">
          <cell r="B21" t="str">
            <v>E022-01-1046/2018</v>
          </cell>
          <cell r="C21" t="str">
            <v>OLOLCHOKI Duncan Mwaniki</v>
          </cell>
          <cell r="D21">
            <v>6.3</v>
          </cell>
          <cell r="E21">
            <v>4.3</v>
          </cell>
          <cell r="F21">
            <v>10</v>
          </cell>
          <cell r="G21">
            <v>20.6</v>
          </cell>
          <cell r="H21">
            <v>8.5</v>
          </cell>
          <cell r="J21">
            <v>15</v>
          </cell>
          <cell r="K21">
            <v>5</v>
          </cell>
          <cell r="M21">
            <v>28.5</v>
          </cell>
          <cell r="N21">
            <v>28.5</v>
          </cell>
          <cell r="P21">
            <v>49</v>
          </cell>
        </row>
        <row r="22">
          <cell r="B22" t="str">
            <v>E022-01-1047/2018</v>
          </cell>
          <cell r="C22" t="str">
            <v>WACHIRA Maurice Mwangi</v>
          </cell>
          <cell r="D22">
            <v>6.3</v>
          </cell>
          <cell r="E22">
            <v>4.2</v>
          </cell>
          <cell r="F22">
            <v>12</v>
          </cell>
          <cell r="G22">
            <v>22.5</v>
          </cell>
          <cell r="H22">
            <v>12</v>
          </cell>
          <cell r="I22">
            <v>7</v>
          </cell>
          <cell r="J22">
            <v>2</v>
          </cell>
          <cell r="M22">
            <v>21</v>
          </cell>
          <cell r="N22">
            <v>21</v>
          </cell>
          <cell r="P22">
            <v>44</v>
          </cell>
        </row>
        <row r="23">
          <cell r="B23" t="str">
            <v>E022-01-1048/2018</v>
          </cell>
          <cell r="C23" t="str">
            <v>SESAT Kiprop Ian</v>
          </cell>
          <cell r="D23">
            <v>6.5</v>
          </cell>
          <cell r="E23">
            <v>4.2</v>
          </cell>
          <cell r="F23">
            <v>10.5</v>
          </cell>
          <cell r="G23">
            <v>21.2</v>
          </cell>
          <cell r="H23">
            <v>13.5</v>
          </cell>
          <cell r="J23">
            <v>8</v>
          </cell>
          <cell r="K23">
            <v>6</v>
          </cell>
          <cell r="M23">
            <v>27.5</v>
          </cell>
          <cell r="N23">
            <v>27.5</v>
          </cell>
          <cell r="P23">
            <v>49</v>
          </cell>
        </row>
        <row r="24">
          <cell r="B24" t="str">
            <v>E022-01-1049/2018</v>
          </cell>
          <cell r="C24" t="str">
            <v>MUTHIANI Albert Mwenga</v>
          </cell>
          <cell r="D24">
            <v>6.8</v>
          </cell>
          <cell r="E24">
            <v>4.2</v>
          </cell>
          <cell r="F24">
            <v>11</v>
          </cell>
          <cell r="G24">
            <v>22</v>
          </cell>
          <cell r="H24">
            <v>17.5</v>
          </cell>
          <cell r="J24">
            <v>0</v>
          </cell>
          <cell r="K24">
            <v>4</v>
          </cell>
          <cell r="M24">
            <v>21.5</v>
          </cell>
          <cell r="N24">
            <v>21.5</v>
          </cell>
          <cell r="P24">
            <v>44</v>
          </cell>
        </row>
        <row r="25">
          <cell r="B25" t="str">
            <v>E022-01-1051/2018</v>
          </cell>
          <cell r="C25" t="str">
            <v>MWANGI Angela Wakarura</v>
          </cell>
          <cell r="D25">
            <v>7.3</v>
          </cell>
          <cell r="E25">
            <v>4.3</v>
          </cell>
          <cell r="F25">
            <v>10</v>
          </cell>
          <cell r="G25">
            <v>21.6</v>
          </cell>
          <cell r="H25">
            <v>20.5</v>
          </cell>
          <cell r="I25">
            <v>12</v>
          </cell>
          <cell r="L25">
            <v>0</v>
          </cell>
          <cell r="M25">
            <v>32.5</v>
          </cell>
          <cell r="N25">
            <v>32.5</v>
          </cell>
          <cell r="P25">
            <v>54</v>
          </cell>
        </row>
        <row r="26">
          <cell r="B26" t="str">
            <v>E022-01-1052/2018</v>
          </cell>
          <cell r="C26" t="str">
            <v>CHEPKIRUI Brillian</v>
          </cell>
          <cell r="D26">
            <v>4.0999999999999996</v>
          </cell>
          <cell r="E26">
            <v>4</v>
          </cell>
          <cell r="F26">
            <v>10.5</v>
          </cell>
          <cell r="G26">
            <v>18.600000000000001</v>
          </cell>
          <cell r="H26">
            <v>6.5</v>
          </cell>
          <cell r="J26">
            <v>6.5</v>
          </cell>
          <cell r="K26">
            <v>2.5</v>
          </cell>
          <cell r="M26">
            <v>15.5</v>
          </cell>
          <cell r="N26">
            <v>15.5</v>
          </cell>
          <cell r="P26">
            <v>34</v>
          </cell>
        </row>
        <row r="27">
          <cell r="B27" t="str">
            <v>E022-01-1053/2018</v>
          </cell>
          <cell r="C27" t="str">
            <v>MUCHIRI Dan Munene</v>
          </cell>
          <cell r="D27">
            <v>5.9</v>
          </cell>
          <cell r="E27">
            <v>4</v>
          </cell>
          <cell r="F27">
            <v>11.5</v>
          </cell>
          <cell r="G27">
            <v>21.4</v>
          </cell>
          <cell r="H27">
            <v>15</v>
          </cell>
          <cell r="J27">
            <v>10</v>
          </cell>
          <cell r="K27">
            <v>15</v>
          </cell>
          <cell r="M27">
            <v>40</v>
          </cell>
          <cell r="N27">
            <v>40</v>
          </cell>
          <cell r="P27">
            <v>61</v>
          </cell>
        </row>
        <row r="28">
          <cell r="B28" t="str">
            <v>E022-01-1054/2018</v>
          </cell>
          <cell r="C28" t="str">
            <v>MUTEGI Munene Fredrick</v>
          </cell>
          <cell r="D28">
            <v>5.8</v>
          </cell>
          <cell r="E28">
            <v>4.2</v>
          </cell>
          <cell r="F28">
            <v>11</v>
          </cell>
          <cell r="G28">
            <v>21</v>
          </cell>
          <cell r="H28">
            <v>3.5</v>
          </cell>
          <cell r="I28">
            <v>4</v>
          </cell>
          <cell r="J28">
            <v>2</v>
          </cell>
          <cell r="M28">
            <v>9.5</v>
          </cell>
          <cell r="N28">
            <v>9.5</v>
          </cell>
          <cell r="P28">
            <v>31</v>
          </cell>
        </row>
        <row r="29">
          <cell r="B29" t="str">
            <v>E022-01-1055/2018</v>
          </cell>
          <cell r="C29" t="str">
            <v>MAINA Josphat Macharia</v>
          </cell>
          <cell r="D29">
            <v>9.3000000000000007</v>
          </cell>
          <cell r="E29">
            <v>4.2</v>
          </cell>
          <cell r="F29">
            <v>11</v>
          </cell>
          <cell r="G29">
            <v>24.5</v>
          </cell>
          <cell r="H29">
            <v>11</v>
          </cell>
          <cell r="I29">
            <v>5</v>
          </cell>
          <cell r="K29">
            <v>2</v>
          </cell>
          <cell r="M29">
            <v>18</v>
          </cell>
          <cell r="N29">
            <v>18</v>
          </cell>
          <cell r="P29">
            <v>43</v>
          </cell>
        </row>
        <row r="30">
          <cell r="B30" t="str">
            <v>E022-01-1056/2018</v>
          </cell>
          <cell r="C30" t="str">
            <v>SHIBIRITI Calvine Mwanzi</v>
          </cell>
          <cell r="D30">
            <v>6.5</v>
          </cell>
          <cell r="E30">
            <v>4.2</v>
          </cell>
          <cell r="F30">
            <v>10.5</v>
          </cell>
          <cell r="G30">
            <v>21.2</v>
          </cell>
          <cell r="H30">
            <v>18</v>
          </cell>
          <cell r="I30">
            <v>14</v>
          </cell>
          <cell r="K30">
            <v>9</v>
          </cell>
          <cell r="M30">
            <v>41</v>
          </cell>
          <cell r="N30">
            <v>41</v>
          </cell>
          <cell r="P30">
            <v>62</v>
          </cell>
        </row>
        <row r="31">
          <cell r="B31" t="str">
            <v>E022-01-1057/2018</v>
          </cell>
          <cell r="C31" t="str">
            <v>ANITA HEATHER C</v>
          </cell>
          <cell r="D31">
            <v>6.5</v>
          </cell>
          <cell r="E31">
            <v>4.2</v>
          </cell>
          <cell r="F31">
            <v>11.5</v>
          </cell>
          <cell r="G31">
            <v>22.2</v>
          </cell>
          <cell r="H31">
            <v>17.5</v>
          </cell>
          <cell r="I31">
            <v>6</v>
          </cell>
          <cell r="J31">
            <v>8.5</v>
          </cell>
          <cell r="M31">
            <v>32</v>
          </cell>
          <cell r="N31">
            <v>32</v>
          </cell>
          <cell r="P31">
            <v>54</v>
          </cell>
        </row>
        <row r="32">
          <cell r="B32" t="str">
            <v>E022-01-1059/2018</v>
          </cell>
          <cell r="C32" t="str">
            <v>CHEGE Gladwell Nyambura</v>
          </cell>
          <cell r="D32">
            <v>6.5</v>
          </cell>
          <cell r="E32">
            <v>4.7</v>
          </cell>
          <cell r="F32">
            <v>11</v>
          </cell>
          <cell r="G32">
            <v>22.2</v>
          </cell>
          <cell r="H32">
            <v>7</v>
          </cell>
          <cell r="I32">
            <v>5</v>
          </cell>
          <cell r="J32">
            <v>5.5</v>
          </cell>
          <cell r="M32">
            <v>17.5</v>
          </cell>
          <cell r="N32">
            <v>17.5</v>
          </cell>
          <cell r="P32">
            <v>40</v>
          </cell>
        </row>
        <row r="33">
          <cell r="B33" t="str">
            <v>E022-01-1060/2018</v>
          </cell>
          <cell r="C33" t="str">
            <v>MURIUKI Brian Gacheru</v>
          </cell>
          <cell r="D33">
            <v>6.3</v>
          </cell>
          <cell r="E33">
            <v>4.2</v>
          </cell>
          <cell r="F33">
            <v>12</v>
          </cell>
          <cell r="G33">
            <v>22.5</v>
          </cell>
          <cell r="H33">
            <v>13.5</v>
          </cell>
          <cell r="I33">
            <v>9</v>
          </cell>
          <cell r="K33">
            <v>7</v>
          </cell>
          <cell r="M33">
            <v>29.5</v>
          </cell>
          <cell r="N33">
            <v>29.5</v>
          </cell>
          <cell r="P33">
            <v>52</v>
          </cell>
        </row>
        <row r="34">
          <cell r="B34" t="str">
            <v>E022-01-1061/2018</v>
          </cell>
          <cell r="C34" t="str">
            <v>MOHAMMAD ALI MBARAK</v>
          </cell>
          <cell r="D34">
            <v>8.3000000000000007</v>
          </cell>
          <cell r="E34">
            <v>4.2</v>
          </cell>
          <cell r="F34">
            <v>11.5</v>
          </cell>
          <cell r="G34">
            <v>24</v>
          </cell>
          <cell r="H34">
            <v>17</v>
          </cell>
          <cell r="I34">
            <v>11</v>
          </cell>
          <cell r="J34">
            <v>15</v>
          </cell>
          <cell r="M34">
            <v>43</v>
          </cell>
          <cell r="N34">
            <v>43</v>
          </cell>
          <cell r="P34">
            <v>67</v>
          </cell>
        </row>
        <row r="35">
          <cell r="B35" t="str">
            <v>E022-01-1063/2018</v>
          </cell>
          <cell r="C35" t="str">
            <v>MBURUGU Frankline Mutuma</v>
          </cell>
          <cell r="D35">
            <v>6.5</v>
          </cell>
          <cell r="E35">
            <v>4.5</v>
          </cell>
          <cell r="F35">
            <v>12</v>
          </cell>
          <cell r="G35">
            <v>23</v>
          </cell>
          <cell r="H35">
            <v>3</v>
          </cell>
          <cell r="J35">
            <v>7.5</v>
          </cell>
          <cell r="K35">
            <v>6</v>
          </cell>
          <cell r="M35">
            <v>16.5</v>
          </cell>
          <cell r="N35">
            <v>16.5</v>
          </cell>
          <cell r="P35">
            <v>40</v>
          </cell>
        </row>
        <row r="36">
          <cell r="B36" t="str">
            <v>E022-01-1064/2018</v>
          </cell>
          <cell r="C36" t="str">
            <v>MUTHEE Amos Munene</v>
          </cell>
          <cell r="D36">
            <v>8.8000000000000007</v>
          </cell>
          <cell r="E36">
            <v>4.7</v>
          </cell>
          <cell r="F36">
            <v>12.5</v>
          </cell>
          <cell r="G36">
            <v>26</v>
          </cell>
          <cell r="H36">
            <v>19</v>
          </cell>
          <cell r="I36">
            <v>10</v>
          </cell>
          <cell r="J36">
            <v>14</v>
          </cell>
          <cell r="M36">
            <v>43</v>
          </cell>
          <cell r="N36">
            <v>43</v>
          </cell>
          <cell r="P36">
            <v>69</v>
          </cell>
        </row>
        <row r="37">
          <cell r="B37" t="str">
            <v>E022-01-1065/2018</v>
          </cell>
          <cell r="C37" t="str">
            <v>MACHARIA Paul Muchogo</v>
          </cell>
          <cell r="D37">
            <v>9.8000000000000007</v>
          </cell>
          <cell r="E37">
            <v>4.7</v>
          </cell>
          <cell r="F37">
            <v>11.5</v>
          </cell>
          <cell r="G37">
            <v>26</v>
          </cell>
          <cell r="H37">
            <v>16.5</v>
          </cell>
          <cell r="I37">
            <v>10</v>
          </cell>
          <cell r="K37">
            <v>6</v>
          </cell>
          <cell r="M37">
            <v>32.5</v>
          </cell>
          <cell r="N37">
            <v>32.5</v>
          </cell>
          <cell r="P37">
            <v>59</v>
          </cell>
        </row>
        <row r="38">
          <cell r="B38" t="str">
            <v>E022-01-1066/2018</v>
          </cell>
          <cell r="C38" t="str">
            <v>MUTURI Lorna Muthoni</v>
          </cell>
          <cell r="D38">
            <v>10</v>
          </cell>
          <cell r="E38">
            <v>4.5</v>
          </cell>
          <cell r="F38">
            <v>11.5</v>
          </cell>
          <cell r="G38">
            <v>26</v>
          </cell>
          <cell r="H38">
            <v>17</v>
          </cell>
          <cell r="J38">
            <v>14</v>
          </cell>
          <cell r="L38">
            <v>7</v>
          </cell>
          <cell r="M38">
            <v>38</v>
          </cell>
          <cell r="N38">
            <v>38</v>
          </cell>
          <cell r="P38">
            <v>64</v>
          </cell>
        </row>
        <row r="39">
          <cell r="B39" t="str">
            <v>E022-01-1067/2018</v>
          </cell>
          <cell r="C39" t="str">
            <v>ONGAYO Aswan Abishai</v>
          </cell>
          <cell r="D39">
            <v>6.8</v>
          </cell>
          <cell r="E39">
            <v>4.2</v>
          </cell>
          <cell r="F39">
            <v>12</v>
          </cell>
          <cell r="G39">
            <v>23</v>
          </cell>
          <cell r="H39">
            <v>14</v>
          </cell>
          <cell r="I39">
            <v>6.5</v>
          </cell>
          <cell r="J39">
            <v>5.5</v>
          </cell>
          <cell r="M39">
            <v>26</v>
          </cell>
          <cell r="N39">
            <v>26</v>
          </cell>
          <cell r="P39">
            <v>49</v>
          </cell>
        </row>
        <row r="40">
          <cell r="B40" t="str">
            <v>E022-01-1068/2018</v>
          </cell>
          <cell r="C40" t="str">
            <v>GITHINJI Anthony Kanogo</v>
          </cell>
          <cell r="D40">
            <v>6.9</v>
          </cell>
          <cell r="E40">
            <v>3.8</v>
          </cell>
          <cell r="F40">
            <v>11</v>
          </cell>
          <cell r="G40">
            <v>21.7</v>
          </cell>
          <cell r="H40">
            <v>18.5</v>
          </cell>
          <cell r="I40">
            <v>9</v>
          </cell>
          <cell r="J40">
            <v>12</v>
          </cell>
          <cell r="M40">
            <v>39.5</v>
          </cell>
          <cell r="N40">
            <v>39.5</v>
          </cell>
          <cell r="P40">
            <v>61</v>
          </cell>
        </row>
        <row r="41">
          <cell r="B41" t="str">
            <v>E022-01-1069/2018</v>
          </cell>
          <cell r="C41" t="str">
            <v>MUKURI Ephantus Muturi</v>
          </cell>
          <cell r="D41">
            <v>5.4</v>
          </cell>
          <cell r="E41">
            <v>3.9</v>
          </cell>
          <cell r="F41">
            <v>10.5</v>
          </cell>
          <cell r="G41">
            <v>19.8</v>
          </cell>
          <cell r="H41">
            <v>10</v>
          </cell>
          <cell r="I41">
            <v>15</v>
          </cell>
          <cell r="K41">
            <v>2.5</v>
          </cell>
          <cell r="M41">
            <v>27.5</v>
          </cell>
          <cell r="N41">
            <v>27.5</v>
          </cell>
          <cell r="P41">
            <v>47</v>
          </cell>
        </row>
        <row r="42">
          <cell r="B42" t="str">
            <v>E022-01-1070/2018</v>
          </cell>
          <cell r="C42" t="str">
            <v>BRIAN Festus</v>
          </cell>
          <cell r="D42">
            <v>10</v>
          </cell>
          <cell r="E42">
            <v>4</v>
          </cell>
          <cell r="F42">
            <v>12</v>
          </cell>
          <cell r="G42">
            <v>26</v>
          </cell>
          <cell r="H42">
            <v>13</v>
          </cell>
          <cell r="I42">
            <v>19</v>
          </cell>
          <cell r="K42">
            <v>18</v>
          </cell>
          <cell r="M42">
            <v>50</v>
          </cell>
          <cell r="N42">
            <v>50</v>
          </cell>
          <cell r="P42">
            <v>76</v>
          </cell>
        </row>
        <row r="43">
          <cell r="B43" t="str">
            <v>E022-01-1071/2018</v>
          </cell>
          <cell r="C43" t="str">
            <v>GATHITU Benson Githutha</v>
          </cell>
          <cell r="D43">
            <v>6.4</v>
          </cell>
          <cell r="E43">
            <v>4.5</v>
          </cell>
          <cell r="F43">
            <v>10.5</v>
          </cell>
          <cell r="G43">
            <v>21.4</v>
          </cell>
          <cell r="H43">
            <v>13.5</v>
          </cell>
          <cell r="I43">
            <v>13</v>
          </cell>
          <cell r="J43">
            <v>10</v>
          </cell>
          <cell r="M43">
            <v>36.5</v>
          </cell>
          <cell r="N43">
            <v>36.5</v>
          </cell>
          <cell r="P43">
            <v>58</v>
          </cell>
        </row>
        <row r="44">
          <cell r="B44" t="str">
            <v>E022-01-1072/2018</v>
          </cell>
          <cell r="C44" t="str">
            <v>MESSI Joseph Mbayi</v>
          </cell>
          <cell r="D44">
            <v>8.5</v>
          </cell>
          <cell r="E44">
            <v>4.5</v>
          </cell>
          <cell r="F44">
            <v>12.5</v>
          </cell>
          <cell r="G44">
            <v>25.5</v>
          </cell>
          <cell r="H44">
            <v>10.5</v>
          </cell>
          <cell r="J44">
            <v>7</v>
          </cell>
          <cell r="K44">
            <v>12</v>
          </cell>
          <cell r="M44">
            <v>29.5</v>
          </cell>
          <cell r="N44">
            <v>29.5</v>
          </cell>
          <cell r="P44">
            <v>55</v>
          </cell>
        </row>
        <row r="45">
          <cell r="B45" t="str">
            <v>E022-01-1073/2018</v>
          </cell>
          <cell r="C45" t="str">
            <v>OCHAKO Mercyline Buyaki</v>
          </cell>
          <cell r="D45">
            <v>6.3</v>
          </cell>
          <cell r="E45">
            <v>4.5</v>
          </cell>
          <cell r="F45">
            <v>10.5</v>
          </cell>
          <cell r="G45">
            <v>21.3</v>
          </cell>
          <cell r="H45">
            <v>18</v>
          </cell>
          <cell r="I45">
            <v>8</v>
          </cell>
          <cell r="J45">
            <v>7.5</v>
          </cell>
          <cell r="M45">
            <v>33.5</v>
          </cell>
          <cell r="N45">
            <v>33.5</v>
          </cell>
          <cell r="P45">
            <v>55</v>
          </cell>
        </row>
        <row r="46">
          <cell r="B46" t="str">
            <v>E022-01-1074/2018</v>
          </cell>
          <cell r="C46" t="str">
            <v>SHANZA Allan Ogude</v>
          </cell>
          <cell r="D46">
            <v>7.9</v>
          </cell>
          <cell r="E46">
            <v>4.5</v>
          </cell>
          <cell r="F46">
            <v>11.5</v>
          </cell>
          <cell r="G46">
            <v>23.9</v>
          </cell>
          <cell r="H46">
            <v>10.5</v>
          </cell>
          <cell r="I46">
            <v>6</v>
          </cell>
          <cell r="J46">
            <v>16</v>
          </cell>
          <cell r="M46">
            <v>32.5</v>
          </cell>
          <cell r="N46">
            <v>32.5</v>
          </cell>
          <cell r="P46">
            <v>56</v>
          </cell>
        </row>
        <row r="47">
          <cell r="B47" t="str">
            <v>E022-01-1075/2018</v>
          </cell>
          <cell r="C47" t="str">
            <v>KIPTOO Brian</v>
          </cell>
          <cell r="D47">
            <v>7.5</v>
          </cell>
          <cell r="E47">
            <v>4.7</v>
          </cell>
          <cell r="F47">
            <v>10</v>
          </cell>
          <cell r="G47">
            <v>22.2</v>
          </cell>
          <cell r="H47">
            <v>8.5</v>
          </cell>
          <cell r="I47">
            <v>7</v>
          </cell>
          <cell r="K47">
            <v>2.5</v>
          </cell>
          <cell r="M47">
            <v>18</v>
          </cell>
          <cell r="N47">
            <v>18</v>
          </cell>
          <cell r="P47">
            <v>40</v>
          </cell>
        </row>
        <row r="48">
          <cell r="B48" t="str">
            <v>E022-01-1076/2018</v>
          </cell>
          <cell r="C48" t="str">
            <v>KIPKURUI Franklyn</v>
          </cell>
          <cell r="D48">
            <v>9</v>
          </cell>
          <cell r="E48">
            <v>4.5</v>
          </cell>
          <cell r="F48">
            <v>11.5</v>
          </cell>
          <cell r="G48">
            <v>25</v>
          </cell>
          <cell r="H48">
            <v>13</v>
          </cell>
          <cell r="J48">
            <v>7</v>
          </cell>
          <cell r="K48">
            <v>4</v>
          </cell>
          <cell r="M48">
            <v>24</v>
          </cell>
          <cell r="N48">
            <v>24</v>
          </cell>
          <cell r="P48">
            <v>49</v>
          </cell>
        </row>
        <row r="49">
          <cell r="B49" t="str">
            <v>E022-01-1077/2018</v>
          </cell>
          <cell r="C49" t="str">
            <v>NG'ANG'A Francis Ngugi</v>
          </cell>
          <cell r="D49">
            <v>7</v>
          </cell>
          <cell r="E49">
            <v>4.7</v>
          </cell>
          <cell r="F49">
            <v>11.5</v>
          </cell>
          <cell r="G49">
            <v>23.2</v>
          </cell>
          <cell r="H49">
            <v>0</v>
          </cell>
          <cell r="M49">
            <v>0</v>
          </cell>
          <cell r="N49">
            <v>0</v>
          </cell>
          <cell r="P49">
            <v>23</v>
          </cell>
        </row>
        <row r="50">
          <cell r="B50" t="str">
            <v>E022-01-1078/2018</v>
          </cell>
          <cell r="C50" t="str">
            <v>NJUGUNA Claire Wambui</v>
          </cell>
          <cell r="D50">
            <v>6.8</v>
          </cell>
          <cell r="E50">
            <v>4</v>
          </cell>
          <cell r="F50">
            <v>11</v>
          </cell>
          <cell r="G50">
            <v>21.8</v>
          </cell>
          <cell r="H50">
            <v>12</v>
          </cell>
          <cell r="I50">
            <v>5.5</v>
          </cell>
          <cell r="J50">
            <v>5.5</v>
          </cell>
          <cell r="M50">
            <v>23</v>
          </cell>
          <cell r="N50">
            <v>23</v>
          </cell>
          <cell r="P50">
            <v>45</v>
          </cell>
        </row>
        <row r="51">
          <cell r="B51" t="str">
            <v>E022-01-1079/2018</v>
          </cell>
          <cell r="C51" t="str">
            <v>MUKIRI Ian Ndungu</v>
          </cell>
          <cell r="D51">
            <v>7.9</v>
          </cell>
          <cell r="E51">
            <v>4.2</v>
          </cell>
          <cell r="F51">
            <v>10.5</v>
          </cell>
          <cell r="G51">
            <v>22.6</v>
          </cell>
          <cell r="H51">
            <v>9</v>
          </cell>
          <cell r="I51">
            <v>5</v>
          </cell>
          <cell r="J51">
            <v>7.5</v>
          </cell>
          <cell r="M51">
            <v>21.5</v>
          </cell>
          <cell r="N51">
            <v>21.5</v>
          </cell>
          <cell r="P51">
            <v>44</v>
          </cell>
        </row>
        <row r="52">
          <cell r="B52" t="str">
            <v>E022-01-1080/2018</v>
          </cell>
          <cell r="C52" t="str">
            <v>KIPYEGON Mark</v>
          </cell>
          <cell r="D52">
            <v>6.5</v>
          </cell>
          <cell r="E52">
            <v>4.2</v>
          </cell>
          <cell r="F52">
            <v>10</v>
          </cell>
          <cell r="G52">
            <v>20.7</v>
          </cell>
          <cell r="H52">
            <v>16.5</v>
          </cell>
          <cell r="I52">
            <v>5</v>
          </cell>
          <cell r="K52">
            <v>2</v>
          </cell>
          <cell r="M52">
            <v>23.5</v>
          </cell>
          <cell r="N52">
            <v>23.5</v>
          </cell>
          <cell r="P52">
            <v>44</v>
          </cell>
        </row>
        <row r="53">
          <cell r="B53" t="str">
            <v>E022-01-1081/2018</v>
          </cell>
          <cell r="C53" t="str">
            <v>KIOGORA Ntinyari Esther</v>
          </cell>
          <cell r="D53">
            <v>5.6</v>
          </cell>
          <cell r="E53">
            <v>4.2</v>
          </cell>
          <cell r="F53">
            <v>11</v>
          </cell>
          <cell r="G53">
            <v>20.8</v>
          </cell>
          <cell r="H53">
            <v>8</v>
          </cell>
          <cell r="I53">
            <v>8</v>
          </cell>
          <cell r="K53">
            <v>6.5</v>
          </cell>
          <cell r="M53">
            <v>22.5</v>
          </cell>
          <cell r="N53">
            <v>22.5</v>
          </cell>
          <cell r="P53">
            <v>43</v>
          </cell>
        </row>
        <row r="54">
          <cell r="B54" t="str">
            <v>E022-01-1082/2018</v>
          </cell>
          <cell r="C54" t="str">
            <v>MARIMBET Kevin Pere</v>
          </cell>
          <cell r="D54">
            <v>9.5</v>
          </cell>
          <cell r="E54">
            <v>4.5</v>
          </cell>
          <cell r="F54">
            <v>11</v>
          </cell>
          <cell r="G54">
            <v>25</v>
          </cell>
          <cell r="H54">
            <v>18</v>
          </cell>
          <cell r="J54">
            <v>16</v>
          </cell>
          <cell r="K54">
            <v>16</v>
          </cell>
          <cell r="M54">
            <v>50</v>
          </cell>
          <cell r="N54">
            <v>50</v>
          </cell>
          <cell r="P54">
            <v>75</v>
          </cell>
        </row>
        <row r="55">
          <cell r="B55" t="str">
            <v>E022-01-1083/2018</v>
          </cell>
          <cell r="C55" t="str">
            <v>ACHIENG Felix Ouma</v>
          </cell>
          <cell r="D55">
            <v>7.6</v>
          </cell>
          <cell r="E55">
            <v>4</v>
          </cell>
          <cell r="F55">
            <v>12</v>
          </cell>
          <cell r="G55">
            <v>23.6</v>
          </cell>
          <cell r="H55">
            <v>15</v>
          </cell>
          <cell r="I55">
            <v>7</v>
          </cell>
          <cell r="J55">
            <v>13</v>
          </cell>
          <cell r="M55">
            <v>35</v>
          </cell>
          <cell r="N55">
            <v>35</v>
          </cell>
          <cell r="P55">
            <v>59</v>
          </cell>
        </row>
        <row r="56">
          <cell r="B56" t="str">
            <v>E022-01-1084/2018</v>
          </cell>
          <cell r="C56" t="str">
            <v>KIPLAGAT Kipkosgei Titus</v>
          </cell>
          <cell r="D56">
            <v>9.3000000000000007</v>
          </cell>
          <cell r="E56">
            <v>4.7</v>
          </cell>
          <cell r="F56">
            <v>11</v>
          </cell>
          <cell r="G56">
            <v>25</v>
          </cell>
          <cell r="H56">
            <v>11.5</v>
          </cell>
          <cell r="I56">
            <v>6.5</v>
          </cell>
          <cell r="K56">
            <v>4</v>
          </cell>
          <cell r="M56">
            <v>22</v>
          </cell>
          <cell r="N56">
            <v>22</v>
          </cell>
          <cell r="P56">
            <v>47</v>
          </cell>
        </row>
        <row r="57">
          <cell r="B57" t="str">
            <v>E022-01-1085/2018</v>
          </cell>
          <cell r="C57" t="str">
            <v>MBUGUA Joseph Kiarie</v>
          </cell>
          <cell r="D57">
            <v>6.8</v>
          </cell>
          <cell r="E57">
            <v>3.8</v>
          </cell>
          <cell r="F57">
            <v>12</v>
          </cell>
          <cell r="G57">
            <v>22.6</v>
          </cell>
          <cell r="H57">
            <v>7.5</v>
          </cell>
          <cell r="J57">
            <v>2</v>
          </cell>
          <cell r="K57">
            <v>2</v>
          </cell>
          <cell r="M57">
            <v>11.5</v>
          </cell>
          <cell r="N57">
            <v>11.5</v>
          </cell>
          <cell r="P57">
            <v>34</v>
          </cell>
        </row>
        <row r="58">
          <cell r="B58" t="str">
            <v>E022-01-1086/2018</v>
          </cell>
          <cell r="C58" t="str">
            <v>MWAGHADI Brian Nelson</v>
          </cell>
          <cell r="D58">
            <v>5</v>
          </cell>
          <cell r="E58">
            <v>4.3</v>
          </cell>
          <cell r="F58">
            <v>5</v>
          </cell>
          <cell r="G58">
            <v>14.3</v>
          </cell>
          <cell r="H58">
            <v>4</v>
          </cell>
          <cell r="I58">
            <v>6</v>
          </cell>
          <cell r="J58">
            <v>10</v>
          </cell>
          <cell r="M58">
            <v>20</v>
          </cell>
          <cell r="N58">
            <v>20</v>
          </cell>
          <cell r="P58">
            <v>34</v>
          </cell>
        </row>
        <row r="59">
          <cell r="B59" t="str">
            <v>E022-01-1087/2018</v>
          </cell>
          <cell r="C59" t="str">
            <v>MUTUA Humphrey Muasya</v>
          </cell>
          <cell r="D59">
            <v>6.8</v>
          </cell>
          <cell r="E59">
            <v>4.3</v>
          </cell>
          <cell r="F59">
            <v>11</v>
          </cell>
          <cell r="G59">
            <v>22.1</v>
          </cell>
          <cell r="H59">
            <v>11.5</v>
          </cell>
          <cell r="J59">
            <v>4</v>
          </cell>
          <cell r="K59">
            <v>5</v>
          </cell>
          <cell r="M59">
            <v>20.5</v>
          </cell>
          <cell r="N59">
            <v>20.5</v>
          </cell>
          <cell r="P59">
            <v>43</v>
          </cell>
        </row>
        <row r="60">
          <cell r="B60" t="str">
            <v>E022-01-1088/2018</v>
          </cell>
          <cell r="C60" t="str">
            <v>DERRICK Erick Obaso</v>
          </cell>
          <cell r="D60" t="str">
            <v/>
          </cell>
          <cell r="E60" t="str">
            <v/>
          </cell>
          <cell r="F60" t="str">
            <v>-</v>
          </cell>
          <cell r="G60" t="str">
            <v>-</v>
          </cell>
          <cell r="M60" t="str">
            <v/>
          </cell>
          <cell r="N60" t="str">
            <v>-</v>
          </cell>
          <cell r="P60" t="str">
            <v>-</v>
          </cell>
        </row>
        <row r="61">
          <cell r="B61" t="str">
            <v>E022-01-1089/2018</v>
          </cell>
          <cell r="C61" t="str">
            <v>LEEHANEY George</v>
          </cell>
          <cell r="D61">
            <v>4.8</v>
          </cell>
          <cell r="E61">
            <v>4.5</v>
          </cell>
          <cell r="F61">
            <v>11</v>
          </cell>
          <cell r="G61">
            <v>20.3</v>
          </cell>
          <cell r="H61">
            <v>13</v>
          </cell>
          <cell r="I61">
            <v>9</v>
          </cell>
          <cell r="J61">
            <v>9</v>
          </cell>
          <cell r="M61">
            <v>31</v>
          </cell>
          <cell r="N61">
            <v>31</v>
          </cell>
          <cell r="P61">
            <v>51</v>
          </cell>
        </row>
        <row r="62">
          <cell r="B62" t="str">
            <v>E022-01-1090/2018</v>
          </cell>
          <cell r="C62" t="str">
            <v>ASIAGO Nyambaka Kelvin</v>
          </cell>
          <cell r="D62">
            <v>9.8000000000000007</v>
          </cell>
          <cell r="E62">
            <v>4.3</v>
          </cell>
          <cell r="F62">
            <v>12.5</v>
          </cell>
          <cell r="G62">
            <v>26.6</v>
          </cell>
          <cell r="H62">
            <v>12</v>
          </cell>
          <cell r="I62">
            <v>2</v>
          </cell>
          <cell r="J62">
            <v>0</v>
          </cell>
          <cell r="M62">
            <v>14</v>
          </cell>
          <cell r="N62">
            <v>14</v>
          </cell>
          <cell r="P62">
            <v>41</v>
          </cell>
        </row>
        <row r="63">
          <cell r="B63" t="str">
            <v>E022-01-1091/2018</v>
          </cell>
          <cell r="C63" t="str">
            <v>KARIUKI Daniel Njau</v>
          </cell>
          <cell r="D63">
            <v>7.5</v>
          </cell>
          <cell r="E63">
            <v>4</v>
          </cell>
          <cell r="F63">
            <v>12</v>
          </cell>
          <cell r="G63">
            <v>23.5</v>
          </cell>
          <cell r="H63">
            <v>9.5</v>
          </cell>
          <cell r="I63">
            <v>11</v>
          </cell>
          <cell r="J63">
            <v>16</v>
          </cell>
          <cell r="M63">
            <v>36.5</v>
          </cell>
          <cell r="N63">
            <v>36.5</v>
          </cell>
          <cell r="P63">
            <v>60</v>
          </cell>
        </row>
        <row r="64">
          <cell r="B64" t="str">
            <v>E022-01-1092/2018</v>
          </cell>
          <cell r="C64" t="str">
            <v>RAWAKA Andrew J Apwoka</v>
          </cell>
          <cell r="D64">
            <v>9.8000000000000007</v>
          </cell>
          <cell r="E64">
            <v>4.5</v>
          </cell>
          <cell r="F64">
            <v>12</v>
          </cell>
          <cell r="G64">
            <v>26.3</v>
          </cell>
          <cell r="H64">
            <v>9.5</v>
          </cell>
          <cell r="I64">
            <v>3</v>
          </cell>
          <cell r="K64">
            <v>1</v>
          </cell>
          <cell r="M64">
            <v>13.5</v>
          </cell>
          <cell r="N64">
            <v>13.5</v>
          </cell>
          <cell r="P64">
            <v>40</v>
          </cell>
        </row>
        <row r="65">
          <cell r="B65" t="str">
            <v>E022-01-1094/2018</v>
          </cell>
          <cell r="C65" t="str">
            <v>KEMBOI Collins Kipchirchir</v>
          </cell>
          <cell r="D65">
            <v>7.4</v>
          </cell>
          <cell r="E65">
            <v>4.3</v>
          </cell>
          <cell r="F65">
            <v>10.5</v>
          </cell>
          <cell r="G65">
            <v>22.2</v>
          </cell>
          <cell r="H65">
            <v>16</v>
          </cell>
          <cell r="I65">
            <v>5</v>
          </cell>
          <cell r="J65">
            <v>3.5</v>
          </cell>
          <cell r="M65">
            <v>24.5</v>
          </cell>
          <cell r="N65">
            <v>24.5</v>
          </cell>
          <cell r="P65">
            <v>47</v>
          </cell>
        </row>
        <row r="66">
          <cell r="B66" t="str">
            <v>E022-01-1095/2018</v>
          </cell>
          <cell r="C66" t="str">
            <v>KIBET Brian</v>
          </cell>
          <cell r="D66">
            <v>5.9</v>
          </cell>
          <cell r="E66">
            <v>4.2</v>
          </cell>
          <cell r="F66">
            <v>11</v>
          </cell>
          <cell r="G66">
            <v>21.1</v>
          </cell>
          <cell r="H66">
            <v>18</v>
          </cell>
          <cell r="I66">
            <v>6</v>
          </cell>
          <cell r="J66">
            <v>7</v>
          </cell>
          <cell r="M66">
            <v>31</v>
          </cell>
          <cell r="N66">
            <v>31</v>
          </cell>
          <cell r="P66">
            <v>52</v>
          </cell>
        </row>
        <row r="67">
          <cell r="B67" t="str">
            <v>E022-01-1096/2018</v>
          </cell>
          <cell r="C67" t="str">
            <v>OTHIENO Jacob Magina</v>
          </cell>
          <cell r="D67">
            <v>6.1</v>
          </cell>
          <cell r="E67">
            <v>4</v>
          </cell>
          <cell r="F67">
            <v>10</v>
          </cell>
          <cell r="G67">
            <v>20.100000000000001</v>
          </cell>
          <cell r="H67">
            <v>13</v>
          </cell>
          <cell r="I67">
            <v>6.5</v>
          </cell>
          <cell r="J67">
            <v>13</v>
          </cell>
          <cell r="M67">
            <v>32.5</v>
          </cell>
          <cell r="N67">
            <v>32.5</v>
          </cell>
          <cell r="P67">
            <v>53</v>
          </cell>
        </row>
        <row r="68">
          <cell r="B68" t="str">
            <v>E022-01-1097/2018</v>
          </cell>
          <cell r="C68" t="str">
            <v>KUNG U J Gakonya</v>
          </cell>
          <cell r="D68">
            <v>5.0999999999999996</v>
          </cell>
          <cell r="E68">
            <v>4</v>
          </cell>
          <cell r="F68">
            <v>5</v>
          </cell>
          <cell r="G68">
            <v>14.1</v>
          </cell>
          <cell r="H68">
            <v>8</v>
          </cell>
          <cell r="J68">
            <v>0</v>
          </cell>
          <cell r="M68">
            <v>8</v>
          </cell>
          <cell r="N68">
            <v>8</v>
          </cell>
          <cell r="P68">
            <v>22</v>
          </cell>
        </row>
        <row r="69">
          <cell r="B69" t="str">
            <v>E022-01-1098/2018</v>
          </cell>
          <cell r="C69" t="str">
            <v>MUGWE John Njoroge</v>
          </cell>
          <cell r="D69">
            <v>7</v>
          </cell>
          <cell r="E69">
            <v>3.8</v>
          </cell>
          <cell r="F69">
            <v>11</v>
          </cell>
          <cell r="G69">
            <v>21.8</v>
          </cell>
          <cell r="H69">
            <v>19</v>
          </cell>
          <cell r="I69">
            <v>7.5</v>
          </cell>
          <cell r="K69">
            <v>5.5</v>
          </cell>
          <cell r="M69">
            <v>32</v>
          </cell>
          <cell r="N69">
            <v>32</v>
          </cell>
          <cell r="P69">
            <v>54</v>
          </cell>
        </row>
        <row r="70">
          <cell r="B70" t="str">
            <v>E022-01-1099/2018</v>
          </cell>
          <cell r="C70" t="str">
            <v>WAIRIMU  Everlyn Wanjiku</v>
          </cell>
          <cell r="D70">
            <v>8.6</v>
          </cell>
          <cell r="E70">
            <v>4.5</v>
          </cell>
          <cell r="F70">
            <v>11.5</v>
          </cell>
          <cell r="G70">
            <v>24.6</v>
          </cell>
          <cell r="H70">
            <v>4.5</v>
          </cell>
          <cell r="I70">
            <v>3</v>
          </cell>
          <cell r="J70">
            <v>10</v>
          </cell>
          <cell r="M70">
            <v>17.5</v>
          </cell>
          <cell r="N70">
            <v>17.5</v>
          </cell>
          <cell r="P70">
            <v>42</v>
          </cell>
        </row>
        <row r="71">
          <cell r="B71" t="str">
            <v>E022-01-1100/2018</v>
          </cell>
          <cell r="C71" t="str">
            <v>WANJALA Barasa Levy</v>
          </cell>
          <cell r="D71">
            <v>5.6</v>
          </cell>
          <cell r="E71">
            <v>4.7</v>
          </cell>
          <cell r="F71">
            <v>11.5</v>
          </cell>
          <cell r="G71">
            <v>21.8</v>
          </cell>
          <cell r="H71">
            <v>18</v>
          </cell>
          <cell r="J71">
            <v>2</v>
          </cell>
          <cell r="M71">
            <v>20</v>
          </cell>
          <cell r="N71">
            <v>20</v>
          </cell>
          <cell r="P71">
            <v>42</v>
          </cell>
        </row>
        <row r="72">
          <cell r="B72" t="str">
            <v>E022-01-1101/2018</v>
          </cell>
          <cell r="C72" t="str">
            <v>THINDIU Keely Njoroge</v>
          </cell>
          <cell r="D72">
            <v>8.3000000000000007</v>
          </cell>
          <cell r="E72">
            <v>4.7</v>
          </cell>
          <cell r="F72">
            <v>11</v>
          </cell>
          <cell r="G72">
            <v>24</v>
          </cell>
          <cell r="H72">
            <v>17</v>
          </cell>
          <cell r="I72">
            <v>15</v>
          </cell>
          <cell r="K72">
            <v>5</v>
          </cell>
          <cell r="M72">
            <v>37</v>
          </cell>
          <cell r="N72">
            <v>37</v>
          </cell>
          <cell r="P72">
            <v>61</v>
          </cell>
        </row>
        <row r="73">
          <cell r="B73" t="str">
            <v>E022-01-1102/2018</v>
          </cell>
          <cell r="C73" t="str">
            <v>KANYI Carson Wanjohi</v>
          </cell>
          <cell r="D73">
            <v>5.4</v>
          </cell>
          <cell r="E73">
            <v>4.5</v>
          </cell>
          <cell r="F73">
            <v>11</v>
          </cell>
          <cell r="G73">
            <v>20.9</v>
          </cell>
          <cell r="H73">
            <v>7</v>
          </cell>
          <cell r="J73">
            <v>2</v>
          </cell>
          <cell r="K73">
            <v>2.5</v>
          </cell>
          <cell r="M73">
            <v>11.5</v>
          </cell>
          <cell r="N73">
            <v>11.5</v>
          </cell>
          <cell r="P73">
            <v>32</v>
          </cell>
        </row>
        <row r="74">
          <cell r="B74" t="str">
            <v>E022-01-1169/2018</v>
          </cell>
          <cell r="C74" t="str">
            <v xml:space="preserve">NGANGA Joseph Mwangi </v>
          </cell>
          <cell r="D74">
            <v>9.5</v>
          </cell>
          <cell r="E74">
            <v>4.5</v>
          </cell>
          <cell r="F74">
            <v>13</v>
          </cell>
          <cell r="G74">
            <v>27</v>
          </cell>
          <cell r="H74">
            <v>6.5</v>
          </cell>
          <cell r="K74">
            <v>6</v>
          </cell>
          <cell r="M74">
            <v>12.5</v>
          </cell>
          <cell r="N74">
            <v>12.5</v>
          </cell>
          <cell r="P74">
            <v>40</v>
          </cell>
        </row>
        <row r="75">
          <cell r="B75" t="str">
            <v>E022-01-1283/2018</v>
          </cell>
          <cell r="C75" t="str">
            <v xml:space="preserve">KIPKIRUI Paul </v>
          </cell>
          <cell r="D75">
            <v>5.8</v>
          </cell>
          <cell r="E75">
            <v>3.8</v>
          </cell>
          <cell r="F75">
            <v>12</v>
          </cell>
          <cell r="G75">
            <v>21.6</v>
          </cell>
          <cell r="H75">
            <v>9.5</v>
          </cell>
          <cell r="J75">
            <v>6</v>
          </cell>
          <cell r="K75">
            <v>3.5</v>
          </cell>
          <cell r="M75">
            <v>19</v>
          </cell>
          <cell r="N75">
            <v>19</v>
          </cell>
          <cell r="P75">
            <v>41</v>
          </cell>
        </row>
        <row r="76">
          <cell r="B76" t="str">
            <v>E022-01-1412/2018</v>
          </cell>
          <cell r="C76" t="str">
            <v xml:space="preserve">MOMANYI Silvester Omwaga </v>
          </cell>
          <cell r="D76">
            <v>9.6</v>
          </cell>
          <cell r="E76">
            <v>3.9</v>
          </cell>
          <cell r="F76">
            <v>12.5</v>
          </cell>
          <cell r="G76">
            <v>26</v>
          </cell>
          <cell r="H76">
            <v>17</v>
          </cell>
          <cell r="I76">
            <v>15</v>
          </cell>
          <cell r="K76">
            <v>5</v>
          </cell>
          <cell r="M76">
            <v>37</v>
          </cell>
          <cell r="N76">
            <v>37</v>
          </cell>
          <cell r="P76">
            <v>63</v>
          </cell>
        </row>
        <row r="77">
          <cell r="B77" t="str">
            <v>E022-01-1473/2018</v>
          </cell>
          <cell r="C77" t="str">
            <v>MWORIA VINCENT MWENDE</v>
          </cell>
          <cell r="D77">
            <v>10</v>
          </cell>
          <cell r="E77">
            <v>4</v>
          </cell>
          <cell r="F77">
            <v>11</v>
          </cell>
          <cell r="G77">
            <v>25</v>
          </cell>
          <cell r="H77">
            <v>15</v>
          </cell>
          <cell r="I77">
            <v>11</v>
          </cell>
          <cell r="J77">
            <v>8</v>
          </cell>
          <cell r="M77">
            <v>34</v>
          </cell>
          <cell r="N77">
            <v>34</v>
          </cell>
          <cell r="P77">
            <v>59</v>
          </cell>
        </row>
        <row r="78">
          <cell r="B78" t="str">
            <v>E022-01-1475/2018</v>
          </cell>
          <cell r="C78" t="str">
            <v>KIARA BRIAN MUGAMBI</v>
          </cell>
          <cell r="D78">
            <v>6</v>
          </cell>
          <cell r="E78">
            <v>4.5</v>
          </cell>
          <cell r="F78">
            <v>9.5</v>
          </cell>
          <cell r="G78">
            <v>20</v>
          </cell>
          <cell r="H78">
            <v>12.5</v>
          </cell>
          <cell r="I78">
            <v>7</v>
          </cell>
          <cell r="J78">
            <v>8</v>
          </cell>
          <cell r="M78">
            <v>27.5</v>
          </cell>
          <cell r="N78">
            <v>27.5</v>
          </cell>
          <cell r="P78">
            <v>48</v>
          </cell>
        </row>
        <row r="79">
          <cell r="B79" t="str">
            <v>E022-01-1486/2018</v>
          </cell>
          <cell r="C79" t="str">
            <v>MUNENE VICTOR IAN</v>
          </cell>
          <cell r="D79">
            <v>8</v>
          </cell>
          <cell r="E79">
            <v>4.5</v>
          </cell>
          <cell r="F79">
            <v>11.5</v>
          </cell>
          <cell r="G79">
            <v>24</v>
          </cell>
          <cell r="H79">
            <v>2.5</v>
          </cell>
          <cell r="J79">
            <v>8.5</v>
          </cell>
          <cell r="K79">
            <v>5</v>
          </cell>
          <cell r="M79">
            <v>16</v>
          </cell>
          <cell r="N79">
            <v>16</v>
          </cell>
          <cell r="P79">
            <v>40</v>
          </cell>
        </row>
        <row r="80">
          <cell r="B80" t="str">
            <v>E022-01-1539/2018</v>
          </cell>
          <cell r="C80" t="str">
            <v>MWANGI LUKE VICTOR</v>
          </cell>
          <cell r="D80">
            <v>6.3</v>
          </cell>
          <cell r="E80">
            <v>4.5</v>
          </cell>
          <cell r="F80">
            <v>10.5</v>
          </cell>
          <cell r="G80">
            <v>21.3</v>
          </cell>
          <cell r="H80">
            <v>11.5</v>
          </cell>
          <cell r="I80">
            <v>10</v>
          </cell>
          <cell r="J80">
            <v>6</v>
          </cell>
          <cell r="M80">
            <v>27.5</v>
          </cell>
          <cell r="N80">
            <v>27.5</v>
          </cell>
          <cell r="P80">
            <v>49</v>
          </cell>
        </row>
        <row r="81">
          <cell r="B81" t="str">
            <v>E022-01-1566/2018</v>
          </cell>
          <cell r="C81" t="str">
            <v>MUIRURI VIVIAN  WANJIRU</v>
          </cell>
          <cell r="D81">
            <v>6.9</v>
          </cell>
          <cell r="E81">
            <v>4.5</v>
          </cell>
          <cell r="F81">
            <v>6</v>
          </cell>
          <cell r="G81">
            <v>17.399999999999999</v>
          </cell>
          <cell r="H81">
            <v>16.5</v>
          </cell>
          <cell r="I81">
            <v>4.5</v>
          </cell>
          <cell r="J81">
            <v>7</v>
          </cell>
          <cell r="M81">
            <v>28</v>
          </cell>
          <cell r="N81">
            <v>28</v>
          </cell>
          <cell r="P81">
            <v>45</v>
          </cell>
        </row>
        <row r="82">
          <cell r="B82" t="str">
            <v>E022-01-1755/2018</v>
          </cell>
          <cell r="C82" t="str">
            <v xml:space="preserve">WANJOHI Quinton Muriuki </v>
          </cell>
          <cell r="D82">
            <v>2.2999999999999998</v>
          </cell>
          <cell r="E82">
            <v>4.7</v>
          </cell>
          <cell r="F82">
            <v>11</v>
          </cell>
          <cell r="G82">
            <v>18</v>
          </cell>
          <cell r="M82" t="str">
            <v/>
          </cell>
          <cell r="N82" t="str">
            <v>-</v>
          </cell>
          <cell r="P82" t="str">
            <v>18C</v>
          </cell>
        </row>
        <row r="83">
          <cell r="B83" t="str">
            <v>E022-01-1757/2018</v>
          </cell>
          <cell r="C83" t="str">
            <v xml:space="preserve">ORINA Dorothy Kwamboka </v>
          </cell>
          <cell r="D83">
            <v>6.5</v>
          </cell>
          <cell r="E83">
            <v>4.5</v>
          </cell>
          <cell r="F83">
            <v>12</v>
          </cell>
          <cell r="G83">
            <v>23</v>
          </cell>
          <cell r="H83">
            <v>11.5</v>
          </cell>
          <cell r="I83">
            <v>10</v>
          </cell>
          <cell r="K83">
            <v>17</v>
          </cell>
          <cell r="M83">
            <v>38.5</v>
          </cell>
          <cell r="N83">
            <v>38.5</v>
          </cell>
          <cell r="P83">
            <v>62</v>
          </cell>
        </row>
        <row r="84">
          <cell r="B84" t="str">
            <v>E022-01-1764/2018</v>
          </cell>
          <cell r="C84" t="str">
            <v xml:space="preserve">MWANGI Martin Kinyanjui </v>
          </cell>
          <cell r="D84">
            <v>1.9</v>
          </cell>
          <cell r="E84">
            <v>4.7</v>
          </cell>
          <cell r="F84">
            <v>10.5</v>
          </cell>
          <cell r="G84">
            <v>17.100000000000001</v>
          </cell>
          <cell r="H84">
            <v>6</v>
          </cell>
          <cell r="I84">
            <v>6</v>
          </cell>
          <cell r="J84">
            <v>0</v>
          </cell>
          <cell r="M84">
            <v>12</v>
          </cell>
          <cell r="N84">
            <v>12</v>
          </cell>
          <cell r="P84">
            <v>29</v>
          </cell>
        </row>
        <row r="85">
          <cell r="B85" t="str">
            <v>E022-01-1789/2018</v>
          </cell>
          <cell r="C85" t="str">
            <v>KURIA IAN MARTIN</v>
          </cell>
          <cell r="D85">
            <v>5.6</v>
          </cell>
          <cell r="E85">
            <v>4</v>
          </cell>
          <cell r="F85">
            <v>11</v>
          </cell>
          <cell r="G85">
            <v>20.6</v>
          </cell>
          <cell r="H85">
            <v>2</v>
          </cell>
          <cell r="I85">
            <v>3</v>
          </cell>
          <cell r="J85">
            <v>5.5</v>
          </cell>
          <cell r="M85">
            <v>10.5</v>
          </cell>
          <cell r="N85">
            <v>10.5</v>
          </cell>
          <cell r="P85">
            <v>31</v>
          </cell>
        </row>
        <row r="86">
          <cell r="B86" t="str">
            <v>E022-01-1801/2018</v>
          </cell>
          <cell r="C86" t="str">
            <v>NGANGA  DENNIS MURAINI</v>
          </cell>
          <cell r="D86">
            <v>9.5</v>
          </cell>
          <cell r="E86">
            <v>4.5</v>
          </cell>
          <cell r="F86">
            <v>12.5</v>
          </cell>
          <cell r="G86">
            <v>26.5</v>
          </cell>
          <cell r="H86">
            <v>7</v>
          </cell>
          <cell r="I86">
            <v>6</v>
          </cell>
          <cell r="J86">
            <v>0.5</v>
          </cell>
          <cell r="M86">
            <v>13.5</v>
          </cell>
          <cell r="N86">
            <v>13.5</v>
          </cell>
          <cell r="P86">
            <v>40</v>
          </cell>
        </row>
        <row r="87">
          <cell r="B87" t="str">
            <v>E022-01-1813/2018</v>
          </cell>
          <cell r="C87" t="str">
            <v>WANJERI Mary Wanjiku</v>
          </cell>
          <cell r="D87">
            <v>4.4000000000000004</v>
          </cell>
          <cell r="E87">
            <v>4.2</v>
          </cell>
          <cell r="F87">
            <v>12</v>
          </cell>
          <cell r="G87">
            <v>20.6</v>
          </cell>
          <cell r="H87">
            <v>11</v>
          </cell>
          <cell r="J87">
            <v>7.5</v>
          </cell>
          <cell r="K87">
            <v>3</v>
          </cell>
          <cell r="M87">
            <v>21.5</v>
          </cell>
          <cell r="N87">
            <v>21.5</v>
          </cell>
          <cell r="P87">
            <v>42</v>
          </cell>
        </row>
        <row r="88">
          <cell r="B88" t="str">
            <v>E022-01-1816/2018</v>
          </cell>
          <cell r="C88" t="str">
            <v>KIOKO EVANS MUTUKU</v>
          </cell>
          <cell r="D88">
            <v>9.5</v>
          </cell>
          <cell r="E88">
            <v>4.5999999999999996</v>
          </cell>
          <cell r="F88">
            <v>12</v>
          </cell>
          <cell r="G88">
            <v>26.1</v>
          </cell>
          <cell r="H88">
            <v>3.5</v>
          </cell>
          <cell r="I88">
            <v>6</v>
          </cell>
          <cell r="J88">
            <v>4.5</v>
          </cell>
          <cell r="M88">
            <v>14</v>
          </cell>
          <cell r="N88">
            <v>14</v>
          </cell>
          <cell r="P88">
            <v>40</v>
          </cell>
        </row>
        <row r="89">
          <cell r="B89" t="str">
            <v>E022-01-1824/2018</v>
          </cell>
          <cell r="C89" t="str">
            <v xml:space="preserve">KAMIRI Victor Aminiel Njunge </v>
          </cell>
          <cell r="D89">
            <v>6.3</v>
          </cell>
          <cell r="E89">
            <v>4.5</v>
          </cell>
          <cell r="F89">
            <v>11.5</v>
          </cell>
          <cell r="G89">
            <v>22.3</v>
          </cell>
          <cell r="H89">
            <v>7</v>
          </cell>
          <cell r="I89">
            <v>5</v>
          </cell>
          <cell r="J89">
            <v>6</v>
          </cell>
          <cell r="M89">
            <v>18</v>
          </cell>
          <cell r="N89">
            <v>18</v>
          </cell>
          <cell r="P89">
            <v>40</v>
          </cell>
        </row>
        <row r="90">
          <cell r="B90" t="str">
            <v>E022-01-1828/2018</v>
          </cell>
          <cell r="C90" t="str">
            <v xml:space="preserve">MULWA Joseph Musya </v>
          </cell>
          <cell r="D90">
            <v>9.6</v>
          </cell>
          <cell r="E90">
            <v>3.8</v>
          </cell>
          <cell r="F90">
            <v>11</v>
          </cell>
          <cell r="G90">
            <v>24.4</v>
          </cell>
          <cell r="H90">
            <v>20.5</v>
          </cell>
          <cell r="I90">
            <v>9.5</v>
          </cell>
          <cell r="K90">
            <v>13</v>
          </cell>
          <cell r="M90">
            <v>43</v>
          </cell>
          <cell r="N90">
            <v>43</v>
          </cell>
          <cell r="P90">
            <v>67</v>
          </cell>
        </row>
        <row r="91">
          <cell r="B91" t="str">
            <v>E022-01-1831/2018</v>
          </cell>
          <cell r="C91" t="str">
            <v>CHERUIYOT Desmond</v>
          </cell>
          <cell r="D91">
            <v>8.6</v>
          </cell>
          <cell r="E91">
            <v>3.8</v>
          </cell>
          <cell r="F91">
            <v>11.5</v>
          </cell>
          <cell r="G91">
            <v>23.9</v>
          </cell>
          <cell r="H91">
            <v>15.5</v>
          </cell>
          <cell r="I91">
            <v>6</v>
          </cell>
          <cell r="J91">
            <v>8.5</v>
          </cell>
          <cell r="M91">
            <v>30</v>
          </cell>
          <cell r="N91">
            <v>30</v>
          </cell>
          <cell r="P91">
            <v>54</v>
          </cell>
        </row>
        <row r="92">
          <cell r="B92" t="str">
            <v>E022-01-1832/2018</v>
          </cell>
          <cell r="C92" t="str">
            <v>MUKIRI LORNACLARE</v>
          </cell>
          <cell r="D92">
            <v>4.8</v>
          </cell>
          <cell r="E92">
            <v>4.2</v>
          </cell>
          <cell r="F92">
            <v>7</v>
          </cell>
          <cell r="G92">
            <v>16</v>
          </cell>
          <cell r="H92">
            <v>5</v>
          </cell>
          <cell r="J92">
            <v>3.5</v>
          </cell>
          <cell r="K92">
            <v>1</v>
          </cell>
          <cell r="M92">
            <v>9.5</v>
          </cell>
          <cell r="N92">
            <v>9.5</v>
          </cell>
          <cell r="P92">
            <v>26</v>
          </cell>
        </row>
        <row r="93">
          <cell r="B93" t="str">
            <v>E022-01-1838/2018</v>
          </cell>
          <cell r="C93" t="str">
            <v>MATHENGE Timons Kingau</v>
          </cell>
          <cell r="D93">
            <v>7.5</v>
          </cell>
          <cell r="E93">
            <v>4</v>
          </cell>
          <cell r="F93">
            <v>11.5</v>
          </cell>
          <cell r="G93">
            <v>23</v>
          </cell>
          <cell r="H93">
            <v>12.5</v>
          </cell>
          <cell r="I93">
            <v>5</v>
          </cell>
          <cell r="J93">
            <v>8.5</v>
          </cell>
          <cell r="M93">
            <v>26</v>
          </cell>
          <cell r="N93">
            <v>26</v>
          </cell>
          <cell r="P93">
            <v>49</v>
          </cell>
        </row>
        <row r="94">
          <cell r="B94" t="str">
            <v>E022-01-1855/2018</v>
          </cell>
          <cell r="C94" t="str">
            <v>NYUTU AGNES GATHONI</v>
          </cell>
          <cell r="D94">
            <v>5.0999999999999996</v>
          </cell>
          <cell r="E94">
            <v>3.7</v>
          </cell>
          <cell r="F94">
            <v>6</v>
          </cell>
          <cell r="G94">
            <v>14.8</v>
          </cell>
          <cell r="H94">
            <v>10</v>
          </cell>
          <cell r="I94">
            <v>1</v>
          </cell>
          <cell r="L94">
            <v>0</v>
          </cell>
          <cell r="M94">
            <v>11</v>
          </cell>
          <cell r="N94">
            <v>11</v>
          </cell>
          <cell r="P94">
            <v>26</v>
          </cell>
        </row>
        <row r="95">
          <cell r="B95" t="str">
            <v>E022-01-1753/2017</v>
          </cell>
          <cell r="C95" t="str">
            <v>CHEPKIRUI Janet</v>
          </cell>
          <cell r="D95">
            <v>8.3000000000000007</v>
          </cell>
          <cell r="E95">
            <v>4.7</v>
          </cell>
          <cell r="F95">
            <v>11</v>
          </cell>
          <cell r="G95">
            <v>24</v>
          </cell>
          <cell r="H95">
            <v>14.5</v>
          </cell>
          <cell r="K95">
            <v>12.5</v>
          </cell>
          <cell r="L95">
            <v>12</v>
          </cell>
          <cell r="M95">
            <v>39</v>
          </cell>
          <cell r="N95">
            <v>39</v>
          </cell>
          <cell r="P95">
            <v>63</v>
          </cell>
        </row>
        <row r="96">
          <cell r="B96" t="str">
            <v>E022-01-0736/2017</v>
          </cell>
          <cell r="C96" t="str">
            <v>WAMBANI ESTHER</v>
          </cell>
          <cell r="D96">
            <v>4.5999999999999996</v>
          </cell>
          <cell r="E96">
            <v>4.5</v>
          </cell>
          <cell r="F96">
            <v>6</v>
          </cell>
          <cell r="G96">
            <v>15.1</v>
          </cell>
          <cell r="H96">
            <v>6.5</v>
          </cell>
          <cell r="I96">
            <v>3</v>
          </cell>
          <cell r="K96">
            <v>1</v>
          </cell>
          <cell r="M96">
            <v>10.5</v>
          </cell>
          <cell r="N96">
            <v>10.5</v>
          </cell>
          <cell r="P96">
            <v>26</v>
          </cell>
        </row>
      </sheetData>
      <sheetData sheetId="3" refreshError="1">
        <row r="12">
          <cell r="B12" t="str">
            <v>E022-01-0113/2018</v>
          </cell>
          <cell r="C12" t="str">
            <v>MANDO VICTOR GITHINJI</v>
          </cell>
          <cell r="D12">
            <v>6.2</v>
          </cell>
          <cell r="E12">
            <v>1.8</v>
          </cell>
          <cell r="F12">
            <v>7.4</v>
          </cell>
          <cell r="G12">
            <v>15.4</v>
          </cell>
          <cell r="H12">
            <v>18</v>
          </cell>
          <cell r="J12">
            <v>8</v>
          </cell>
          <cell r="K12">
            <v>19</v>
          </cell>
          <cell r="M12">
            <v>45</v>
          </cell>
          <cell r="N12">
            <v>52.5</v>
          </cell>
          <cell r="P12">
            <v>68</v>
          </cell>
        </row>
        <row r="13">
          <cell r="B13" t="str">
            <v>E022-01-0278/2018</v>
          </cell>
          <cell r="C13" t="str">
            <v>MENGICH Kipkemei Oliver</v>
          </cell>
          <cell r="D13">
            <v>5.4</v>
          </cell>
          <cell r="E13">
            <v>2</v>
          </cell>
          <cell r="F13">
            <v>7.1</v>
          </cell>
          <cell r="G13">
            <v>14.5</v>
          </cell>
          <cell r="H13">
            <v>14</v>
          </cell>
          <cell r="J13">
            <v>12</v>
          </cell>
          <cell r="K13">
            <v>20</v>
          </cell>
          <cell r="M13">
            <v>46</v>
          </cell>
          <cell r="N13">
            <v>53.7</v>
          </cell>
          <cell r="P13">
            <v>68</v>
          </cell>
        </row>
        <row r="14">
          <cell r="B14" t="str">
            <v>E022-01-0281/2018</v>
          </cell>
          <cell r="C14" t="str">
            <v xml:space="preserve">MATHENGE Joseph Maina </v>
          </cell>
          <cell r="D14">
            <v>5.8</v>
          </cell>
          <cell r="E14">
            <v>1.5</v>
          </cell>
          <cell r="F14">
            <v>7.1</v>
          </cell>
          <cell r="G14">
            <v>14.4</v>
          </cell>
          <cell r="H14">
            <v>18</v>
          </cell>
          <cell r="I14">
            <v>15</v>
          </cell>
          <cell r="K14">
            <v>19</v>
          </cell>
          <cell r="M14">
            <v>52</v>
          </cell>
          <cell r="N14">
            <v>60.7</v>
          </cell>
          <cell r="P14">
            <v>75</v>
          </cell>
        </row>
        <row r="15">
          <cell r="B15" t="str">
            <v>E022-01-0479/2018</v>
          </cell>
          <cell r="C15" t="str">
            <v>BETT Kipkorir Morgan</v>
          </cell>
          <cell r="D15">
            <v>5.4</v>
          </cell>
          <cell r="E15">
            <v>2</v>
          </cell>
          <cell r="F15">
            <v>6.3</v>
          </cell>
          <cell r="G15">
            <v>13.7</v>
          </cell>
          <cell r="H15">
            <v>18</v>
          </cell>
          <cell r="I15">
            <v>15</v>
          </cell>
          <cell r="K15">
            <v>17</v>
          </cell>
          <cell r="M15">
            <v>50</v>
          </cell>
          <cell r="N15">
            <v>58.3</v>
          </cell>
          <cell r="P15">
            <v>72</v>
          </cell>
        </row>
        <row r="16">
          <cell r="B16" t="str">
            <v>E022-01-0491/2018</v>
          </cell>
          <cell r="C16" t="str">
            <v xml:space="preserve">WAFULA Nickson Wirula </v>
          </cell>
          <cell r="D16">
            <v>4.8</v>
          </cell>
          <cell r="E16">
            <v>1.8</v>
          </cell>
          <cell r="F16">
            <v>6.5</v>
          </cell>
          <cell r="G16">
            <v>13.1</v>
          </cell>
          <cell r="H16">
            <v>17</v>
          </cell>
          <cell r="J16">
            <v>15</v>
          </cell>
          <cell r="K16">
            <v>16</v>
          </cell>
          <cell r="M16">
            <v>48</v>
          </cell>
          <cell r="N16">
            <v>56</v>
          </cell>
          <cell r="P16">
            <v>69</v>
          </cell>
        </row>
        <row r="17">
          <cell r="B17" t="str">
            <v>E022-01-0496/2018</v>
          </cell>
          <cell r="C17" t="str">
            <v xml:space="preserve">WAITHIRA Allan Mucheru </v>
          </cell>
          <cell r="D17">
            <v>6.2</v>
          </cell>
          <cell r="E17">
            <v>2</v>
          </cell>
          <cell r="F17">
            <v>6.5</v>
          </cell>
          <cell r="G17">
            <v>14.7</v>
          </cell>
          <cell r="H17">
            <v>20</v>
          </cell>
          <cell r="I17">
            <v>15</v>
          </cell>
          <cell r="K17">
            <v>19</v>
          </cell>
          <cell r="M17">
            <v>54</v>
          </cell>
          <cell r="N17">
            <v>63</v>
          </cell>
          <cell r="P17">
            <v>78</v>
          </cell>
        </row>
        <row r="18">
          <cell r="B18" t="str">
            <v>E022-01-0762/2018</v>
          </cell>
          <cell r="C18" t="str">
            <v>MBAGA Gyavira Tuzinde</v>
          </cell>
          <cell r="D18">
            <v>4.5</v>
          </cell>
          <cell r="E18">
            <v>1.5</v>
          </cell>
          <cell r="F18">
            <v>6.3</v>
          </cell>
          <cell r="G18">
            <v>12.3</v>
          </cell>
          <cell r="H18">
            <v>17</v>
          </cell>
          <cell r="I18">
            <v>10</v>
          </cell>
          <cell r="J18">
            <v>12</v>
          </cell>
          <cell r="M18">
            <v>39</v>
          </cell>
          <cell r="N18">
            <v>45.5</v>
          </cell>
          <cell r="P18">
            <v>58</v>
          </cell>
        </row>
        <row r="19">
          <cell r="B19" t="str">
            <v>E022-01-0764/2018</v>
          </cell>
          <cell r="C19" t="str">
            <v>WAITTHAKA MARTIN MWANGI</v>
          </cell>
          <cell r="D19">
            <v>5.2</v>
          </cell>
          <cell r="E19">
            <v>2</v>
          </cell>
          <cell r="F19">
            <v>6.5</v>
          </cell>
          <cell r="G19">
            <v>13.7</v>
          </cell>
          <cell r="H19">
            <v>17</v>
          </cell>
          <cell r="I19">
            <v>14</v>
          </cell>
          <cell r="K19">
            <v>16</v>
          </cell>
          <cell r="M19">
            <v>47</v>
          </cell>
          <cell r="N19">
            <v>54.8</v>
          </cell>
          <cell r="P19">
            <v>69</v>
          </cell>
        </row>
        <row r="20">
          <cell r="B20" t="str">
            <v>E022-01-1045/2018</v>
          </cell>
          <cell r="C20" t="str">
            <v>MWALUGHO Elijah Masaka</v>
          </cell>
          <cell r="D20">
            <v>5.8</v>
          </cell>
          <cell r="E20">
            <v>1.3</v>
          </cell>
          <cell r="F20">
            <v>6.3</v>
          </cell>
          <cell r="G20">
            <v>13.4</v>
          </cell>
          <cell r="H20">
            <v>19</v>
          </cell>
          <cell r="I20">
            <v>12</v>
          </cell>
          <cell r="J20">
            <v>8</v>
          </cell>
          <cell r="M20">
            <v>39</v>
          </cell>
          <cell r="N20">
            <v>45.5</v>
          </cell>
          <cell r="P20">
            <v>59</v>
          </cell>
        </row>
        <row r="21">
          <cell r="B21" t="str">
            <v>E022-01-1046/2018</v>
          </cell>
          <cell r="C21" t="str">
            <v>OLOLCHOKI Duncan Mwaniki</v>
          </cell>
          <cell r="D21">
            <v>5.2</v>
          </cell>
          <cell r="E21">
            <v>1.5</v>
          </cell>
          <cell r="F21">
            <v>6.3</v>
          </cell>
          <cell r="G21">
            <v>13</v>
          </cell>
          <cell r="H21">
            <v>20</v>
          </cell>
          <cell r="I21">
            <v>12</v>
          </cell>
          <cell r="K21">
            <v>17</v>
          </cell>
          <cell r="M21">
            <v>49</v>
          </cell>
          <cell r="N21">
            <v>57.2</v>
          </cell>
          <cell r="P21">
            <v>70</v>
          </cell>
        </row>
        <row r="22">
          <cell r="B22" t="str">
            <v>E022-01-1047/2018</v>
          </cell>
          <cell r="C22" t="str">
            <v>WACHIRA Maurice Mwangi</v>
          </cell>
          <cell r="D22">
            <v>5.6</v>
          </cell>
          <cell r="E22">
            <v>2</v>
          </cell>
          <cell r="F22">
            <v>6.3</v>
          </cell>
          <cell r="G22">
            <v>13.9</v>
          </cell>
          <cell r="H22">
            <v>18</v>
          </cell>
          <cell r="I22">
            <v>13</v>
          </cell>
          <cell r="K22">
            <v>20</v>
          </cell>
          <cell r="M22">
            <v>51</v>
          </cell>
          <cell r="N22">
            <v>59.5</v>
          </cell>
          <cell r="P22">
            <v>73</v>
          </cell>
        </row>
        <row r="23">
          <cell r="B23" t="str">
            <v>E022-01-1048/2018</v>
          </cell>
          <cell r="C23" t="str">
            <v>SESAT Kiprop Ian</v>
          </cell>
          <cell r="D23">
            <v>4.7</v>
          </cell>
          <cell r="E23">
            <v>1.5</v>
          </cell>
          <cell r="F23">
            <v>6.5</v>
          </cell>
          <cell r="G23">
            <v>12.7</v>
          </cell>
          <cell r="H23">
            <v>18</v>
          </cell>
          <cell r="J23">
            <v>11</v>
          </cell>
          <cell r="K23">
            <v>18</v>
          </cell>
          <cell r="M23">
            <v>47</v>
          </cell>
          <cell r="N23">
            <v>54.8</v>
          </cell>
          <cell r="P23">
            <v>68</v>
          </cell>
        </row>
        <row r="24">
          <cell r="B24" t="str">
            <v>E022-01-1049/2018</v>
          </cell>
          <cell r="C24" t="str">
            <v>MUTHIANI Albert Mwenga</v>
          </cell>
          <cell r="D24">
            <v>5.9</v>
          </cell>
          <cell r="E24">
            <v>1.5</v>
          </cell>
          <cell r="F24">
            <v>5.5</v>
          </cell>
          <cell r="G24">
            <v>12.9</v>
          </cell>
          <cell r="H24">
            <v>16</v>
          </cell>
          <cell r="I24">
            <v>16</v>
          </cell>
          <cell r="K24">
            <v>19</v>
          </cell>
          <cell r="M24">
            <v>51</v>
          </cell>
          <cell r="N24">
            <v>59.5</v>
          </cell>
          <cell r="P24">
            <v>72</v>
          </cell>
        </row>
        <row r="25">
          <cell r="B25" t="str">
            <v>E022-01-1051/2018</v>
          </cell>
          <cell r="C25" t="str">
            <v>MWANGI Angela Wakarura</v>
          </cell>
          <cell r="D25">
            <v>6</v>
          </cell>
          <cell r="E25">
            <v>1.5</v>
          </cell>
          <cell r="F25">
            <v>6.5</v>
          </cell>
          <cell r="G25">
            <v>14</v>
          </cell>
          <cell r="H25">
            <v>16</v>
          </cell>
          <cell r="I25">
            <v>14</v>
          </cell>
          <cell r="K25">
            <v>19</v>
          </cell>
          <cell r="M25">
            <v>49</v>
          </cell>
          <cell r="N25">
            <v>57.2</v>
          </cell>
          <cell r="P25">
            <v>71</v>
          </cell>
        </row>
        <row r="26">
          <cell r="B26" t="str">
            <v>E022-01-1052/2018</v>
          </cell>
          <cell r="C26" t="str">
            <v>CHEPKIRUI Brillian</v>
          </cell>
          <cell r="D26">
            <v>5.4</v>
          </cell>
          <cell r="E26">
            <v>1.3</v>
          </cell>
          <cell r="F26">
            <v>6.3</v>
          </cell>
          <cell r="G26">
            <v>13</v>
          </cell>
          <cell r="H26">
            <v>17</v>
          </cell>
          <cell r="J26">
            <v>16</v>
          </cell>
          <cell r="K26">
            <v>18</v>
          </cell>
          <cell r="M26">
            <v>51</v>
          </cell>
          <cell r="N26">
            <v>59.5</v>
          </cell>
          <cell r="P26">
            <v>73</v>
          </cell>
        </row>
        <row r="27">
          <cell r="B27" t="str">
            <v>E022-01-1053/2018</v>
          </cell>
          <cell r="C27" t="str">
            <v>MUCHIRI Dan Munene</v>
          </cell>
          <cell r="D27">
            <v>6.2</v>
          </cell>
          <cell r="E27">
            <v>1.5</v>
          </cell>
          <cell r="F27">
            <v>6.3</v>
          </cell>
          <cell r="G27">
            <v>14</v>
          </cell>
          <cell r="H27">
            <v>20</v>
          </cell>
          <cell r="J27">
            <v>15</v>
          </cell>
          <cell r="K27">
            <v>20</v>
          </cell>
          <cell r="M27">
            <v>55</v>
          </cell>
          <cell r="N27">
            <v>64.2</v>
          </cell>
          <cell r="P27">
            <v>78</v>
          </cell>
        </row>
        <row r="28">
          <cell r="B28" t="str">
            <v>E022-01-1054/2018</v>
          </cell>
          <cell r="C28" t="str">
            <v>MUTEGI Munene Fredrick</v>
          </cell>
          <cell r="D28">
            <v>3</v>
          </cell>
          <cell r="E28">
            <v>1.3</v>
          </cell>
          <cell r="F28">
            <v>5.5</v>
          </cell>
          <cell r="G28">
            <v>9.8000000000000007</v>
          </cell>
          <cell r="H28">
            <v>17</v>
          </cell>
          <cell r="I28">
            <v>8</v>
          </cell>
          <cell r="J28">
            <v>8</v>
          </cell>
          <cell r="M28">
            <v>33</v>
          </cell>
          <cell r="N28">
            <v>38.5</v>
          </cell>
          <cell r="P28">
            <v>48</v>
          </cell>
        </row>
        <row r="29">
          <cell r="B29" t="str">
            <v>E022-01-1055/2018</v>
          </cell>
          <cell r="C29" t="str">
            <v>MAINA Josphat Macharia</v>
          </cell>
          <cell r="D29">
            <v>4.4000000000000004</v>
          </cell>
          <cell r="E29">
            <v>1.5</v>
          </cell>
          <cell r="F29">
            <v>6</v>
          </cell>
          <cell r="G29">
            <v>11.9</v>
          </cell>
          <cell r="H29">
            <v>15</v>
          </cell>
          <cell r="I29">
            <v>14</v>
          </cell>
          <cell r="K29">
            <v>18</v>
          </cell>
          <cell r="M29">
            <v>47</v>
          </cell>
          <cell r="N29">
            <v>54.8</v>
          </cell>
          <cell r="P29">
            <v>67</v>
          </cell>
        </row>
        <row r="30">
          <cell r="B30" t="str">
            <v>E022-01-1056/2018</v>
          </cell>
          <cell r="C30" t="str">
            <v>SHIBIRITI Calvine Mwanzi</v>
          </cell>
          <cell r="D30">
            <v>5.4</v>
          </cell>
          <cell r="E30">
            <v>2</v>
          </cell>
          <cell r="F30">
            <v>7.1</v>
          </cell>
          <cell r="G30">
            <v>14.5</v>
          </cell>
          <cell r="H30">
            <v>18</v>
          </cell>
          <cell r="I30">
            <v>15</v>
          </cell>
          <cell r="K30">
            <v>17</v>
          </cell>
          <cell r="M30">
            <v>50</v>
          </cell>
          <cell r="N30">
            <v>58.3</v>
          </cell>
          <cell r="P30">
            <v>73</v>
          </cell>
        </row>
        <row r="31">
          <cell r="B31" t="str">
            <v>E022-01-1057/2018</v>
          </cell>
          <cell r="C31" t="str">
            <v>ANITA HEATHER C</v>
          </cell>
          <cell r="D31">
            <v>5.6</v>
          </cell>
          <cell r="E31">
            <v>1.8</v>
          </cell>
          <cell r="F31">
            <v>6.8</v>
          </cell>
          <cell r="G31">
            <v>14.2</v>
          </cell>
          <cell r="H31">
            <v>17</v>
          </cell>
          <cell r="I31">
            <v>15</v>
          </cell>
          <cell r="K31">
            <v>16</v>
          </cell>
          <cell r="M31">
            <v>48</v>
          </cell>
          <cell r="N31">
            <v>56</v>
          </cell>
          <cell r="P31">
            <v>70</v>
          </cell>
        </row>
        <row r="32">
          <cell r="B32" t="str">
            <v>E022-01-1059/2018</v>
          </cell>
          <cell r="C32" t="str">
            <v>CHEGE Gladwell Nyambura</v>
          </cell>
          <cell r="D32">
            <v>6</v>
          </cell>
          <cell r="E32">
            <v>2</v>
          </cell>
          <cell r="F32">
            <v>6.5</v>
          </cell>
          <cell r="G32">
            <v>14.5</v>
          </cell>
          <cell r="H32">
            <v>17</v>
          </cell>
          <cell r="J32">
            <v>16</v>
          </cell>
          <cell r="K32">
            <v>18</v>
          </cell>
          <cell r="M32">
            <v>51</v>
          </cell>
          <cell r="N32">
            <v>59.5</v>
          </cell>
          <cell r="P32">
            <v>74</v>
          </cell>
        </row>
        <row r="33">
          <cell r="B33" t="str">
            <v>E022-01-1060/2018</v>
          </cell>
          <cell r="C33" t="str">
            <v>MURIUKI Brian Gacheru</v>
          </cell>
          <cell r="D33">
            <v>5.2</v>
          </cell>
          <cell r="E33">
            <v>1.5</v>
          </cell>
          <cell r="F33">
            <v>6.3</v>
          </cell>
          <cell r="G33">
            <v>13</v>
          </cell>
          <cell r="H33">
            <v>18</v>
          </cell>
          <cell r="I33">
            <v>17</v>
          </cell>
          <cell r="K33">
            <v>16</v>
          </cell>
          <cell r="M33">
            <v>51</v>
          </cell>
          <cell r="N33">
            <v>59.5</v>
          </cell>
          <cell r="P33">
            <v>73</v>
          </cell>
        </row>
        <row r="34">
          <cell r="B34" t="str">
            <v>E022-01-1061/2018</v>
          </cell>
          <cell r="C34" t="str">
            <v>MOHAMMAD ALI MBARAK</v>
          </cell>
          <cell r="D34">
            <v>5.4</v>
          </cell>
          <cell r="E34">
            <v>1.3</v>
          </cell>
          <cell r="F34">
            <v>7.4</v>
          </cell>
          <cell r="G34">
            <v>14.1</v>
          </cell>
          <cell r="H34">
            <v>17</v>
          </cell>
          <cell r="J34">
            <v>7</v>
          </cell>
          <cell r="K34">
            <v>16</v>
          </cell>
          <cell r="M34">
            <v>40</v>
          </cell>
          <cell r="N34">
            <v>46.7</v>
          </cell>
          <cell r="P34">
            <v>61</v>
          </cell>
        </row>
        <row r="35">
          <cell r="B35" t="str">
            <v>E022-01-1063/2018</v>
          </cell>
          <cell r="C35" t="str">
            <v>MBURUGU Frankline Mutuma</v>
          </cell>
          <cell r="D35">
            <v>5.8</v>
          </cell>
          <cell r="E35">
            <v>1.3</v>
          </cell>
          <cell r="F35">
            <v>6.8</v>
          </cell>
          <cell r="G35">
            <v>13.9</v>
          </cell>
          <cell r="H35">
            <v>16</v>
          </cell>
          <cell r="J35">
            <v>14</v>
          </cell>
          <cell r="K35">
            <v>18</v>
          </cell>
          <cell r="M35">
            <v>48</v>
          </cell>
          <cell r="N35">
            <v>56</v>
          </cell>
          <cell r="P35">
            <v>70</v>
          </cell>
        </row>
        <row r="36">
          <cell r="B36" t="str">
            <v>E022-01-1064/2018</v>
          </cell>
          <cell r="C36" t="str">
            <v>MUTHEE Amos Munene</v>
          </cell>
          <cell r="D36">
            <v>5.8</v>
          </cell>
          <cell r="E36">
            <v>2</v>
          </cell>
          <cell r="F36">
            <v>7.1</v>
          </cell>
          <cell r="G36">
            <v>14.9</v>
          </cell>
          <cell r="H36">
            <v>18</v>
          </cell>
          <cell r="I36">
            <v>11</v>
          </cell>
          <cell r="K36">
            <v>20</v>
          </cell>
          <cell r="M36">
            <v>49</v>
          </cell>
          <cell r="N36">
            <v>57.2</v>
          </cell>
          <cell r="P36">
            <v>72</v>
          </cell>
        </row>
        <row r="37">
          <cell r="B37" t="str">
            <v>E022-01-1065/2018</v>
          </cell>
          <cell r="C37" t="str">
            <v>MACHARIA Paul Muchogo</v>
          </cell>
          <cell r="D37">
            <v>5.8</v>
          </cell>
          <cell r="E37">
            <v>1.5</v>
          </cell>
          <cell r="F37">
            <v>5.2</v>
          </cell>
          <cell r="G37">
            <v>12.5</v>
          </cell>
          <cell r="H37">
            <v>17</v>
          </cell>
          <cell r="J37">
            <v>13</v>
          </cell>
          <cell r="K37">
            <v>20</v>
          </cell>
          <cell r="M37">
            <v>50</v>
          </cell>
          <cell r="N37">
            <v>58.3</v>
          </cell>
          <cell r="P37">
            <v>71</v>
          </cell>
        </row>
        <row r="38">
          <cell r="B38" t="str">
            <v>E022-01-1066/2018</v>
          </cell>
          <cell r="C38" t="str">
            <v>MUTURI Lorna Muthoni</v>
          </cell>
          <cell r="D38">
            <v>6</v>
          </cell>
          <cell r="E38">
            <v>1.8</v>
          </cell>
          <cell r="F38">
            <v>6.8</v>
          </cell>
          <cell r="G38">
            <v>14.6</v>
          </cell>
          <cell r="I38">
            <v>17</v>
          </cell>
          <cell r="J38">
            <v>15</v>
          </cell>
          <cell r="K38">
            <v>17</v>
          </cell>
          <cell r="M38">
            <v>49</v>
          </cell>
          <cell r="N38">
            <v>57.2</v>
          </cell>
          <cell r="P38">
            <v>72</v>
          </cell>
        </row>
        <row r="39">
          <cell r="B39" t="str">
            <v>E022-01-1067/2018</v>
          </cell>
          <cell r="C39" t="str">
            <v>ONGAYO Aswan Abishai</v>
          </cell>
          <cell r="D39">
            <v>5.6</v>
          </cell>
          <cell r="E39">
            <v>2</v>
          </cell>
          <cell r="F39">
            <v>7.6</v>
          </cell>
          <cell r="G39">
            <v>15.2</v>
          </cell>
          <cell r="H39">
            <v>19</v>
          </cell>
          <cell r="I39">
            <v>16</v>
          </cell>
          <cell r="K39">
            <v>20</v>
          </cell>
          <cell r="M39">
            <v>55</v>
          </cell>
          <cell r="N39">
            <v>64.2</v>
          </cell>
          <cell r="P39">
            <v>79</v>
          </cell>
        </row>
        <row r="40">
          <cell r="B40" t="str">
            <v>E022-01-1068/2018</v>
          </cell>
          <cell r="C40" t="str">
            <v>GITHINJI Anthony Kanogo</v>
          </cell>
          <cell r="D40">
            <v>4.4000000000000004</v>
          </cell>
          <cell r="E40">
            <v>1.5</v>
          </cell>
          <cell r="F40">
            <v>6.5</v>
          </cell>
          <cell r="G40">
            <v>12.4</v>
          </cell>
          <cell r="H40">
            <v>16</v>
          </cell>
          <cell r="I40">
            <v>14</v>
          </cell>
          <cell r="J40">
            <v>9</v>
          </cell>
          <cell r="M40">
            <v>39</v>
          </cell>
          <cell r="N40">
            <v>45.5</v>
          </cell>
          <cell r="P40">
            <v>58</v>
          </cell>
        </row>
        <row r="41">
          <cell r="B41" t="str">
            <v>E022-01-1069/2018</v>
          </cell>
          <cell r="C41" t="str">
            <v>MUKURI Ephantus Muturi</v>
          </cell>
          <cell r="D41">
            <v>5.6</v>
          </cell>
          <cell r="E41">
            <v>1.5</v>
          </cell>
          <cell r="F41">
            <v>6.3</v>
          </cell>
          <cell r="G41">
            <v>13.4</v>
          </cell>
          <cell r="H41">
            <v>17</v>
          </cell>
          <cell r="I41">
            <v>12</v>
          </cell>
          <cell r="K41">
            <v>18</v>
          </cell>
          <cell r="M41">
            <v>47</v>
          </cell>
          <cell r="N41">
            <v>54.8</v>
          </cell>
          <cell r="P41">
            <v>68</v>
          </cell>
        </row>
        <row r="42">
          <cell r="B42" t="str">
            <v>E022-01-1070/2018</v>
          </cell>
          <cell r="C42" t="str">
            <v>BRIAN Festus</v>
          </cell>
          <cell r="D42">
            <v>5.4</v>
          </cell>
          <cell r="E42">
            <v>2</v>
          </cell>
          <cell r="F42">
            <v>6.8</v>
          </cell>
          <cell r="G42">
            <v>14.2</v>
          </cell>
          <cell r="H42">
            <v>20</v>
          </cell>
          <cell r="I42">
            <v>15</v>
          </cell>
          <cell r="J42">
            <v>15</v>
          </cell>
          <cell r="M42">
            <v>50</v>
          </cell>
          <cell r="N42">
            <v>58.3</v>
          </cell>
          <cell r="P42">
            <v>73</v>
          </cell>
        </row>
        <row r="43">
          <cell r="B43" t="str">
            <v>E022-01-1071/2018</v>
          </cell>
          <cell r="C43" t="str">
            <v>GATHITU Benson Githutha</v>
          </cell>
          <cell r="D43">
            <v>5</v>
          </cell>
          <cell r="E43">
            <v>2.2999999999999998</v>
          </cell>
          <cell r="F43">
            <v>6.8</v>
          </cell>
          <cell r="G43">
            <v>14.1</v>
          </cell>
          <cell r="H43">
            <v>18</v>
          </cell>
          <cell r="J43">
            <v>15</v>
          </cell>
          <cell r="K43">
            <v>20</v>
          </cell>
          <cell r="M43">
            <v>53</v>
          </cell>
          <cell r="N43">
            <v>61.8</v>
          </cell>
          <cell r="P43">
            <v>76</v>
          </cell>
        </row>
        <row r="44">
          <cell r="B44" t="str">
            <v>E022-01-1072/2018</v>
          </cell>
          <cell r="C44" t="str">
            <v>MESSI Joseph Mbayi</v>
          </cell>
          <cell r="D44">
            <v>5.2</v>
          </cell>
          <cell r="E44">
            <v>1.5</v>
          </cell>
          <cell r="F44">
            <v>6.5</v>
          </cell>
          <cell r="G44">
            <v>13.2</v>
          </cell>
          <cell r="H44">
            <v>17</v>
          </cell>
          <cell r="J44">
            <v>2</v>
          </cell>
          <cell r="K44">
            <v>16</v>
          </cell>
          <cell r="M44">
            <v>35</v>
          </cell>
          <cell r="N44">
            <v>40.799999999999997</v>
          </cell>
          <cell r="P44">
            <v>54</v>
          </cell>
        </row>
        <row r="45">
          <cell r="B45" t="str">
            <v>E022-01-1073/2018</v>
          </cell>
          <cell r="C45" t="str">
            <v>OCHAKO Mercyline Buyaki</v>
          </cell>
          <cell r="D45">
            <v>5.2</v>
          </cell>
          <cell r="E45">
            <v>2</v>
          </cell>
          <cell r="F45">
            <v>6.8</v>
          </cell>
          <cell r="G45">
            <v>14</v>
          </cell>
          <cell r="H45">
            <v>20</v>
          </cell>
          <cell r="J45">
            <v>15</v>
          </cell>
          <cell r="K45">
            <v>18</v>
          </cell>
          <cell r="M45">
            <v>53</v>
          </cell>
          <cell r="N45">
            <v>61.8</v>
          </cell>
          <cell r="P45">
            <v>76</v>
          </cell>
        </row>
        <row r="46">
          <cell r="B46" t="str">
            <v>E022-01-1074/2018</v>
          </cell>
          <cell r="C46" t="str">
            <v>SHANZA Allan Ogude</v>
          </cell>
          <cell r="D46">
            <v>6.4</v>
          </cell>
          <cell r="E46">
            <v>2</v>
          </cell>
          <cell r="F46">
            <v>7.4</v>
          </cell>
          <cell r="G46">
            <v>15.8</v>
          </cell>
          <cell r="H46">
            <v>20</v>
          </cell>
          <cell r="I46">
            <v>18</v>
          </cell>
          <cell r="J46">
            <v>12</v>
          </cell>
          <cell r="M46">
            <v>50</v>
          </cell>
          <cell r="N46">
            <v>58.3</v>
          </cell>
          <cell r="P46">
            <v>74</v>
          </cell>
        </row>
        <row r="47">
          <cell r="B47" t="str">
            <v>E022-01-1075/2018</v>
          </cell>
          <cell r="C47" t="str">
            <v>KIPTOO Brian</v>
          </cell>
          <cell r="D47">
            <v>5</v>
          </cell>
          <cell r="E47">
            <v>1.5</v>
          </cell>
          <cell r="F47">
            <v>6.5</v>
          </cell>
          <cell r="G47">
            <v>13</v>
          </cell>
          <cell r="H47">
            <v>17</v>
          </cell>
          <cell r="I47">
            <v>13</v>
          </cell>
          <cell r="K47">
            <v>18</v>
          </cell>
          <cell r="M47">
            <v>48</v>
          </cell>
          <cell r="N47">
            <v>56</v>
          </cell>
          <cell r="P47">
            <v>69</v>
          </cell>
        </row>
        <row r="48">
          <cell r="B48" t="str">
            <v>E022-01-1076/2018</v>
          </cell>
          <cell r="C48" t="str">
            <v>KIPKURUI Franklyn</v>
          </cell>
          <cell r="D48">
            <v>5.4</v>
          </cell>
          <cell r="E48">
            <v>1.8</v>
          </cell>
          <cell r="F48">
            <v>6</v>
          </cell>
          <cell r="G48">
            <v>13.2</v>
          </cell>
          <cell r="H48">
            <v>19</v>
          </cell>
          <cell r="I48">
            <v>15</v>
          </cell>
          <cell r="K48">
            <v>19</v>
          </cell>
          <cell r="M48">
            <v>53</v>
          </cell>
          <cell r="N48">
            <v>61.8</v>
          </cell>
          <cell r="P48">
            <v>75</v>
          </cell>
        </row>
        <row r="49">
          <cell r="B49" t="str">
            <v>E022-01-1077/2018</v>
          </cell>
          <cell r="C49" t="str">
            <v>NG'ANG'A Francis Ngugi</v>
          </cell>
          <cell r="D49">
            <v>6.2</v>
          </cell>
          <cell r="E49">
            <v>1.5</v>
          </cell>
          <cell r="F49">
            <v>6.3</v>
          </cell>
          <cell r="G49">
            <v>14</v>
          </cell>
          <cell r="H49">
            <v>16</v>
          </cell>
          <cell r="I49">
            <v>14</v>
          </cell>
          <cell r="K49">
            <v>19</v>
          </cell>
          <cell r="M49">
            <v>49</v>
          </cell>
          <cell r="N49">
            <v>57.2</v>
          </cell>
          <cell r="P49">
            <v>71</v>
          </cell>
        </row>
        <row r="50">
          <cell r="B50" t="str">
            <v>E022-01-1078/2018</v>
          </cell>
          <cell r="C50" t="str">
            <v>NJUGUNA Claire Wambui</v>
          </cell>
          <cell r="D50">
            <v>4.5999999999999996</v>
          </cell>
          <cell r="E50">
            <v>1.8</v>
          </cell>
          <cell r="F50">
            <v>6.3</v>
          </cell>
          <cell r="G50">
            <v>12.7</v>
          </cell>
          <cell r="H50">
            <v>16</v>
          </cell>
          <cell r="I50">
            <v>15</v>
          </cell>
          <cell r="K50">
            <v>18</v>
          </cell>
          <cell r="M50">
            <v>49</v>
          </cell>
          <cell r="N50">
            <v>57.2</v>
          </cell>
          <cell r="P50">
            <v>70</v>
          </cell>
        </row>
        <row r="51">
          <cell r="B51" t="str">
            <v>E022-01-1079/2018</v>
          </cell>
          <cell r="C51" t="str">
            <v>MUKIRI Ian Ndungu</v>
          </cell>
          <cell r="D51">
            <v>4.5999999999999996</v>
          </cell>
          <cell r="E51">
            <v>1.5</v>
          </cell>
          <cell r="F51">
            <v>5.7</v>
          </cell>
          <cell r="G51">
            <v>11.8</v>
          </cell>
          <cell r="H51">
            <v>18</v>
          </cell>
          <cell r="I51">
            <v>12</v>
          </cell>
          <cell r="K51">
            <v>10</v>
          </cell>
          <cell r="M51">
            <v>40</v>
          </cell>
          <cell r="N51">
            <v>46.7</v>
          </cell>
          <cell r="P51">
            <v>59</v>
          </cell>
        </row>
        <row r="52">
          <cell r="B52" t="str">
            <v>E022-01-1080/2018</v>
          </cell>
          <cell r="C52" t="str">
            <v>KIPYEGON Mark</v>
          </cell>
          <cell r="D52">
            <v>5.9</v>
          </cell>
          <cell r="E52">
            <v>1.8</v>
          </cell>
          <cell r="F52">
            <v>6.5</v>
          </cell>
          <cell r="G52">
            <v>14.2</v>
          </cell>
          <cell r="H52">
            <v>16</v>
          </cell>
          <cell r="I52">
            <v>15</v>
          </cell>
          <cell r="K52">
            <v>16</v>
          </cell>
          <cell r="M52">
            <v>47</v>
          </cell>
          <cell r="N52">
            <v>54.8</v>
          </cell>
          <cell r="P52">
            <v>69</v>
          </cell>
        </row>
        <row r="53">
          <cell r="B53" t="str">
            <v>E022-01-1081/2018</v>
          </cell>
          <cell r="C53" t="str">
            <v>KIOGORA Ntinyari Esther</v>
          </cell>
          <cell r="D53">
            <v>4.4000000000000004</v>
          </cell>
          <cell r="E53">
            <v>1.5</v>
          </cell>
          <cell r="F53">
            <v>6.5</v>
          </cell>
          <cell r="G53">
            <v>12.4</v>
          </cell>
          <cell r="H53">
            <v>20</v>
          </cell>
          <cell r="I53">
            <v>13</v>
          </cell>
          <cell r="K53">
            <v>15</v>
          </cell>
          <cell r="M53">
            <v>48</v>
          </cell>
          <cell r="N53">
            <v>56</v>
          </cell>
          <cell r="P53">
            <v>68</v>
          </cell>
        </row>
        <row r="54">
          <cell r="B54" t="str">
            <v>E022-01-1082/2018</v>
          </cell>
          <cell r="C54" t="str">
            <v>MARIMBET Kevin Pere</v>
          </cell>
          <cell r="D54">
            <v>6.6</v>
          </cell>
          <cell r="E54">
            <v>1.5</v>
          </cell>
          <cell r="F54">
            <v>6.8</v>
          </cell>
          <cell r="G54">
            <v>14.9</v>
          </cell>
          <cell r="I54">
            <v>17</v>
          </cell>
          <cell r="J54">
            <v>7</v>
          </cell>
          <cell r="K54">
            <v>20</v>
          </cell>
          <cell r="M54">
            <v>44</v>
          </cell>
          <cell r="N54">
            <v>51.3</v>
          </cell>
          <cell r="P54">
            <v>66</v>
          </cell>
        </row>
        <row r="55">
          <cell r="B55" t="str">
            <v>E022-01-1083/2018</v>
          </cell>
          <cell r="C55" t="str">
            <v>ACHIENG Felix Ouma</v>
          </cell>
          <cell r="D55">
            <v>4.2</v>
          </cell>
          <cell r="E55">
            <v>1.8</v>
          </cell>
          <cell r="F55">
            <v>6.8</v>
          </cell>
          <cell r="G55">
            <v>12.8</v>
          </cell>
          <cell r="H55">
            <v>15</v>
          </cell>
          <cell r="I55">
            <v>11</v>
          </cell>
          <cell r="K55">
            <v>19</v>
          </cell>
          <cell r="M55">
            <v>45</v>
          </cell>
          <cell r="N55">
            <v>52.5</v>
          </cell>
          <cell r="P55">
            <v>65</v>
          </cell>
        </row>
        <row r="56">
          <cell r="B56" t="str">
            <v>E022-01-1084/2018</v>
          </cell>
          <cell r="C56" t="str">
            <v>KIPLAGAT Kipkosgei Titus</v>
          </cell>
          <cell r="D56">
            <v>5.2</v>
          </cell>
          <cell r="E56">
            <v>1.5</v>
          </cell>
          <cell r="F56">
            <v>6.5</v>
          </cell>
          <cell r="G56">
            <v>13.2</v>
          </cell>
          <cell r="H56">
            <v>19</v>
          </cell>
          <cell r="J56">
            <v>15</v>
          </cell>
          <cell r="K56">
            <v>19</v>
          </cell>
          <cell r="M56">
            <v>53</v>
          </cell>
          <cell r="N56">
            <v>61.8</v>
          </cell>
          <cell r="P56">
            <v>75</v>
          </cell>
        </row>
        <row r="57">
          <cell r="B57" t="str">
            <v>E022-01-1085/2018</v>
          </cell>
          <cell r="C57" t="str">
            <v>MBUGUA Joseph Kiarie</v>
          </cell>
          <cell r="D57">
            <v>6</v>
          </cell>
          <cell r="E57">
            <v>2</v>
          </cell>
          <cell r="F57">
            <v>6.3</v>
          </cell>
          <cell r="G57">
            <v>14.3</v>
          </cell>
          <cell r="H57">
            <v>17</v>
          </cell>
          <cell r="I57">
            <v>13</v>
          </cell>
          <cell r="K57">
            <v>16</v>
          </cell>
          <cell r="M57">
            <v>46</v>
          </cell>
          <cell r="N57">
            <v>53.7</v>
          </cell>
          <cell r="P57">
            <v>68</v>
          </cell>
        </row>
        <row r="58">
          <cell r="B58" t="str">
            <v>E022-01-1086/2018</v>
          </cell>
          <cell r="C58" t="str">
            <v>MWAGHADI Brian Nelson</v>
          </cell>
          <cell r="D58">
            <v>5.8</v>
          </cell>
          <cell r="E58">
            <v>1.8</v>
          </cell>
          <cell r="F58">
            <v>6.8</v>
          </cell>
          <cell r="G58">
            <v>14.4</v>
          </cell>
          <cell r="H58">
            <v>17</v>
          </cell>
          <cell r="I58">
            <v>14</v>
          </cell>
          <cell r="J58">
            <v>6</v>
          </cell>
          <cell r="M58">
            <v>37</v>
          </cell>
          <cell r="N58">
            <v>43.2</v>
          </cell>
          <cell r="P58">
            <v>58</v>
          </cell>
        </row>
        <row r="59">
          <cell r="B59" t="str">
            <v>E022-01-1087/2018</v>
          </cell>
          <cell r="C59" t="str">
            <v>MUTUA Humphrey Muasya</v>
          </cell>
          <cell r="D59">
            <v>4</v>
          </cell>
          <cell r="E59">
            <v>1.5</v>
          </cell>
          <cell r="F59">
            <v>5.5</v>
          </cell>
          <cell r="G59">
            <v>11</v>
          </cell>
          <cell r="H59">
            <v>13</v>
          </cell>
          <cell r="I59">
            <v>14</v>
          </cell>
          <cell r="K59">
            <v>12</v>
          </cell>
          <cell r="M59">
            <v>39</v>
          </cell>
          <cell r="N59">
            <v>45.5</v>
          </cell>
          <cell r="P59">
            <v>57</v>
          </cell>
        </row>
        <row r="60">
          <cell r="B60" t="str">
            <v>E022-01-1088/2018</v>
          </cell>
          <cell r="C60" t="str">
            <v>DERRICK Erick Obaso</v>
          </cell>
          <cell r="D60" t="str">
            <v/>
          </cell>
          <cell r="E60" t="str">
            <v/>
          </cell>
          <cell r="F60" t="str">
            <v>-</v>
          </cell>
          <cell r="G60" t="str">
            <v>-</v>
          </cell>
          <cell r="M60" t="str">
            <v/>
          </cell>
          <cell r="N60" t="str">
            <v>-</v>
          </cell>
          <cell r="P60" t="str">
            <v>-</v>
          </cell>
        </row>
        <row r="61">
          <cell r="B61" t="str">
            <v>E022-01-1089/2018</v>
          </cell>
          <cell r="C61" t="str">
            <v>LEEHANEY George</v>
          </cell>
          <cell r="D61">
            <v>5.4</v>
          </cell>
          <cell r="E61">
            <v>2</v>
          </cell>
          <cell r="F61">
            <v>6.8</v>
          </cell>
          <cell r="G61">
            <v>14.2</v>
          </cell>
          <cell r="H61">
            <v>16</v>
          </cell>
          <cell r="I61">
            <v>10</v>
          </cell>
          <cell r="J61">
            <v>9</v>
          </cell>
          <cell r="M61">
            <v>35</v>
          </cell>
          <cell r="N61">
            <v>40.799999999999997</v>
          </cell>
          <cell r="P61">
            <v>55</v>
          </cell>
        </row>
        <row r="62">
          <cell r="B62" t="str">
            <v>E022-01-1090/2018</v>
          </cell>
          <cell r="C62" t="str">
            <v>ASIAGO Nyambaka Kelvin</v>
          </cell>
          <cell r="D62">
            <v>5.4</v>
          </cell>
          <cell r="E62">
            <v>1.3</v>
          </cell>
          <cell r="F62">
            <v>6.3</v>
          </cell>
          <cell r="G62">
            <v>13</v>
          </cell>
          <cell r="H62">
            <v>17</v>
          </cell>
          <cell r="I62">
            <v>13</v>
          </cell>
          <cell r="K62">
            <v>14</v>
          </cell>
          <cell r="M62">
            <v>44</v>
          </cell>
          <cell r="N62">
            <v>51.3</v>
          </cell>
          <cell r="P62">
            <v>64</v>
          </cell>
        </row>
        <row r="63">
          <cell r="B63" t="str">
            <v>E022-01-1091/2018</v>
          </cell>
          <cell r="C63" t="str">
            <v>KARIUKI Daniel Njau</v>
          </cell>
          <cell r="D63">
            <v>4.5999999999999996</v>
          </cell>
          <cell r="E63">
            <v>1.8</v>
          </cell>
          <cell r="F63">
            <v>7.1</v>
          </cell>
          <cell r="G63">
            <v>13.5</v>
          </cell>
          <cell r="I63">
            <v>16</v>
          </cell>
          <cell r="J63">
            <v>10</v>
          </cell>
          <cell r="K63">
            <v>16</v>
          </cell>
          <cell r="M63">
            <v>42</v>
          </cell>
          <cell r="N63">
            <v>49</v>
          </cell>
          <cell r="P63">
            <v>63</v>
          </cell>
        </row>
        <row r="64">
          <cell r="B64" t="str">
            <v>E022-01-1092/2018</v>
          </cell>
          <cell r="C64" t="str">
            <v>RAWAKA Andrew J Apwoka</v>
          </cell>
          <cell r="D64">
            <v>5</v>
          </cell>
          <cell r="E64">
            <v>1.3</v>
          </cell>
          <cell r="F64">
            <v>6.3</v>
          </cell>
          <cell r="G64">
            <v>12.6</v>
          </cell>
          <cell r="H64">
            <v>19</v>
          </cell>
          <cell r="I64">
            <v>15</v>
          </cell>
          <cell r="K64">
            <v>16</v>
          </cell>
          <cell r="M64">
            <v>50</v>
          </cell>
          <cell r="N64">
            <v>58.3</v>
          </cell>
          <cell r="P64">
            <v>71</v>
          </cell>
        </row>
        <row r="65">
          <cell r="B65" t="str">
            <v>E022-01-1094/2018</v>
          </cell>
          <cell r="C65" t="str">
            <v>KEMBOI Collins Kipchirchir</v>
          </cell>
          <cell r="D65">
            <v>5</v>
          </cell>
          <cell r="E65">
            <v>1.8</v>
          </cell>
          <cell r="F65">
            <v>6.5</v>
          </cell>
          <cell r="G65">
            <v>13.3</v>
          </cell>
          <cell r="H65">
            <v>16</v>
          </cell>
          <cell r="J65">
            <v>8</v>
          </cell>
          <cell r="K65">
            <v>19</v>
          </cell>
          <cell r="M65">
            <v>43</v>
          </cell>
          <cell r="N65">
            <v>50.2</v>
          </cell>
          <cell r="P65">
            <v>64</v>
          </cell>
        </row>
        <row r="66">
          <cell r="B66" t="str">
            <v>E022-01-1095/2018</v>
          </cell>
          <cell r="C66" t="str">
            <v>KIBET Brian</v>
          </cell>
          <cell r="D66">
            <v>5</v>
          </cell>
          <cell r="E66">
            <v>1.5</v>
          </cell>
          <cell r="F66">
            <v>6.5</v>
          </cell>
          <cell r="G66">
            <v>13</v>
          </cell>
          <cell r="I66">
            <v>15</v>
          </cell>
          <cell r="J66">
            <v>9</v>
          </cell>
          <cell r="K66">
            <v>16</v>
          </cell>
          <cell r="M66">
            <v>40</v>
          </cell>
          <cell r="N66">
            <v>46.7</v>
          </cell>
          <cell r="P66">
            <v>60</v>
          </cell>
        </row>
        <row r="67">
          <cell r="B67" t="str">
            <v>E022-01-1096/2018</v>
          </cell>
          <cell r="C67" t="str">
            <v>OTHIENO Jacob Magina</v>
          </cell>
          <cell r="D67">
            <v>5.6</v>
          </cell>
          <cell r="E67">
            <v>1.5</v>
          </cell>
          <cell r="F67">
            <v>6.8</v>
          </cell>
          <cell r="G67">
            <v>13.9</v>
          </cell>
          <cell r="H67">
            <v>16</v>
          </cell>
          <cell r="J67">
            <v>5</v>
          </cell>
          <cell r="K67">
            <v>16</v>
          </cell>
          <cell r="M67">
            <v>37</v>
          </cell>
          <cell r="N67">
            <v>43.2</v>
          </cell>
          <cell r="P67">
            <v>57</v>
          </cell>
        </row>
        <row r="68">
          <cell r="B68" t="str">
            <v>E022-01-1097/2018</v>
          </cell>
          <cell r="C68" t="str">
            <v>KUNG U J Gakonya</v>
          </cell>
          <cell r="D68">
            <v>3.2</v>
          </cell>
          <cell r="E68" t="str">
            <v/>
          </cell>
          <cell r="F68">
            <v>5.7</v>
          </cell>
          <cell r="G68">
            <v>8.9</v>
          </cell>
          <cell r="H68">
            <v>17</v>
          </cell>
          <cell r="I68">
            <v>10</v>
          </cell>
          <cell r="J68">
            <v>3</v>
          </cell>
          <cell r="M68">
            <v>30</v>
          </cell>
          <cell r="N68">
            <v>35</v>
          </cell>
          <cell r="P68">
            <v>44</v>
          </cell>
        </row>
        <row r="69">
          <cell r="B69" t="str">
            <v>E022-01-1098/2018</v>
          </cell>
          <cell r="C69" t="str">
            <v>MUGWE John Njoroge</v>
          </cell>
          <cell r="D69">
            <v>6.2</v>
          </cell>
          <cell r="E69">
            <v>2</v>
          </cell>
          <cell r="F69">
            <v>7.1</v>
          </cell>
          <cell r="G69">
            <v>15.3</v>
          </cell>
          <cell r="H69">
            <v>18</v>
          </cell>
          <cell r="J69">
            <v>17</v>
          </cell>
          <cell r="K69">
            <v>19</v>
          </cell>
          <cell r="M69">
            <v>54</v>
          </cell>
          <cell r="N69">
            <v>63</v>
          </cell>
          <cell r="P69">
            <v>78</v>
          </cell>
        </row>
        <row r="70">
          <cell r="B70" t="str">
            <v>E022-01-1099/2018</v>
          </cell>
          <cell r="C70" t="str">
            <v>WAIRIMU  Everlyn Wanjiku</v>
          </cell>
          <cell r="D70">
            <v>5.6</v>
          </cell>
          <cell r="E70">
            <v>1.5</v>
          </cell>
          <cell r="F70">
            <v>6</v>
          </cell>
          <cell r="G70">
            <v>13.1</v>
          </cell>
          <cell r="H70">
            <v>17</v>
          </cell>
          <cell r="J70">
            <v>17</v>
          </cell>
          <cell r="K70">
            <v>20</v>
          </cell>
          <cell r="M70">
            <v>54</v>
          </cell>
          <cell r="N70">
            <v>63</v>
          </cell>
          <cell r="P70">
            <v>76</v>
          </cell>
        </row>
        <row r="71">
          <cell r="B71" t="str">
            <v>E022-01-1100/2018</v>
          </cell>
          <cell r="C71" t="str">
            <v>WANJALA Barasa Levy</v>
          </cell>
          <cell r="D71">
            <v>4.8</v>
          </cell>
          <cell r="E71">
            <v>1.5</v>
          </cell>
          <cell r="F71">
            <v>6.5</v>
          </cell>
          <cell r="G71">
            <v>12.8</v>
          </cell>
          <cell r="H71">
            <v>17</v>
          </cell>
          <cell r="J71">
            <v>8</v>
          </cell>
          <cell r="K71">
            <v>12</v>
          </cell>
          <cell r="M71">
            <v>37</v>
          </cell>
          <cell r="N71">
            <v>43.2</v>
          </cell>
          <cell r="P71">
            <v>56</v>
          </cell>
        </row>
        <row r="72">
          <cell r="B72" t="str">
            <v>E022-01-1101/2018</v>
          </cell>
          <cell r="C72" t="str">
            <v>THINDIU Keely Njoroge</v>
          </cell>
          <cell r="D72">
            <v>5.6</v>
          </cell>
          <cell r="E72">
            <v>2</v>
          </cell>
          <cell r="F72">
            <v>6</v>
          </cell>
          <cell r="G72">
            <v>13.6</v>
          </cell>
          <cell r="H72">
            <v>17</v>
          </cell>
          <cell r="J72">
            <v>11</v>
          </cell>
          <cell r="K72">
            <v>19</v>
          </cell>
          <cell r="M72">
            <v>47</v>
          </cell>
          <cell r="N72">
            <v>54.8</v>
          </cell>
          <cell r="P72">
            <v>68</v>
          </cell>
        </row>
        <row r="73">
          <cell r="B73" t="str">
            <v>E022-01-1102/2018</v>
          </cell>
          <cell r="C73" t="str">
            <v>KANYI Carson Wanjohi</v>
          </cell>
          <cell r="D73">
            <v>5</v>
          </cell>
          <cell r="E73">
            <v>2</v>
          </cell>
          <cell r="F73">
            <v>6.5</v>
          </cell>
          <cell r="G73">
            <v>13.5</v>
          </cell>
          <cell r="H73">
            <v>16</v>
          </cell>
          <cell r="I73">
            <v>12</v>
          </cell>
          <cell r="K73">
            <v>19</v>
          </cell>
          <cell r="M73">
            <v>47</v>
          </cell>
          <cell r="N73">
            <v>54.8</v>
          </cell>
          <cell r="P73">
            <v>68</v>
          </cell>
        </row>
        <row r="74">
          <cell r="B74" t="str">
            <v>E022-01-1169/2018</v>
          </cell>
          <cell r="C74" t="str">
            <v xml:space="preserve">NGANGA Joseph Mwangi </v>
          </cell>
          <cell r="D74">
            <v>5</v>
          </cell>
          <cell r="E74">
            <v>2</v>
          </cell>
          <cell r="F74">
            <v>6.5</v>
          </cell>
          <cell r="G74">
            <v>13.5</v>
          </cell>
          <cell r="H74">
            <v>14</v>
          </cell>
          <cell r="J74">
            <v>8</v>
          </cell>
          <cell r="K74">
            <v>13</v>
          </cell>
          <cell r="M74">
            <v>35</v>
          </cell>
          <cell r="N74">
            <v>40.799999999999997</v>
          </cell>
          <cell r="P74">
            <v>54</v>
          </cell>
        </row>
        <row r="75">
          <cell r="B75" t="str">
            <v>E022-01-1283/2018</v>
          </cell>
          <cell r="C75" t="str">
            <v xml:space="preserve">KIPKIRUI Paul </v>
          </cell>
          <cell r="D75">
            <v>5.8</v>
          </cell>
          <cell r="E75">
            <v>1.5</v>
          </cell>
          <cell r="F75">
            <v>5.7</v>
          </cell>
          <cell r="G75">
            <v>13</v>
          </cell>
          <cell r="H75">
            <v>17</v>
          </cell>
          <cell r="I75">
            <v>13</v>
          </cell>
          <cell r="K75">
            <v>16</v>
          </cell>
          <cell r="M75">
            <v>46</v>
          </cell>
          <cell r="N75">
            <v>53.7</v>
          </cell>
          <cell r="P75">
            <v>67</v>
          </cell>
        </row>
        <row r="76">
          <cell r="B76" t="str">
            <v>E022-01-1412/2018</v>
          </cell>
          <cell r="C76" t="str">
            <v xml:space="preserve">MOMANYI Silvester Omwaga </v>
          </cell>
          <cell r="D76">
            <v>4.8</v>
          </cell>
          <cell r="E76">
            <v>2</v>
          </cell>
          <cell r="F76">
            <v>7.1</v>
          </cell>
          <cell r="G76">
            <v>13.9</v>
          </cell>
          <cell r="H76">
            <v>19</v>
          </cell>
          <cell r="J76">
            <v>13</v>
          </cell>
          <cell r="K76">
            <v>17</v>
          </cell>
          <cell r="M76">
            <v>49</v>
          </cell>
          <cell r="N76">
            <v>57.2</v>
          </cell>
          <cell r="P76">
            <v>71</v>
          </cell>
        </row>
        <row r="77">
          <cell r="B77" t="str">
            <v>E022-01-1473/2018</v>
          </cell>
          <cell r="C77" t="str">
            <v>MWORIA VINCENT MWENDE</v>
          </cell>
          <cell r="D77">
            <v>5.0999999999999996</v>
          </cell>
          <cell r="E77">
            <v>1.5</v>
          </cell>
          <cell r="F77">
            <v>6.8</v>
          </cell>
          <cell r="G77">
            <v>13.4</v>
          </cell>
          <cell r="H77">
            <v>18</v>
          </cell>
          <cell r="I77">
            <v>16</v>
          </cell>
          <cell r="J77">
            <v>14</v>
          </cell>
          <cell r="M77">
            <v>48</v>
          </cell>
          <cell r="N77">
            <v>56</v>
          </cell>
          <cell r="P77">
            <v>69</v>
          </cell>
        </row>
        <row r="78">
          <cell r="B78" t="str">
            <v>E022-01-1475/2018</v>
          </cell>
          <cell r="C78" t="str">
            <v>KIARA BRIAN MUGAMBI</v>
          </cell>
          <cell r="D78">
            <v>5.8</v>
          </cell>
          <cell r="E78">
            <v>2</v>
          </cell>
          <cell r="F78">
            <v>6.8</v>
          </cell>
          <cell r="G78">
            <v>14.6</v>
          </cell>
          <cell r="H78">
            <v>17</v>
          </cell>
          <cell r="I78">
            <v>13</v>
          </cell>
          <cell r="K78">
            <v>17</v>
          </cell>
          <cell r="M78">
            <v>47</v>
          </cell>
          <cell r="N78">
            <v>54.8</v>
          </cell>
          <cell r="P78">
            <v>69</v>
          </cell>
        </row>
        <row r="79">
          <cell r="B79" t="str">
            <v>E022-01-1486/2018</v>
          </cell>
          <cell r="C79" t="str">
            <v>MUNENE VICTOR IAN</v>
          </cell>
          <cell r="D79">
            <v>3.6</v>
          </cell>
          <cell r="E79">
            <v>1.3</v>
          </cell>
          <cell r="F79">
            <v>6.5</v>
          </cell>
          <cell r="G79">
            <v>11.4</v>
          </cell>
          <cell r="H79">
            <v>16</v>
          </cell>
          <cell r="I79">
            <v>12</v>
          </cell>
          <cell r="K79">
            <v>13</v>
          </cell>
          <cell r="M79">
            <v>41</v>
          </cell>
          <cell r="N79">
            <v>47.8</v>
          </cell>
          <cell r="P79">
            <v>59</v>
          </cell>
        </row>
        <row r="80">
          <cell r="B80" t="str">
            <v>E022-01-1539/2018</v>
          </cell>
          <cell r="C80" t="str">
            <v>MWANGI LUKE VICTOR</v>
          </cell>
          <cell r="D80">
            <v>4.8</v>
          </cell>
          <cell r="E80">
            <v>2</v>
          </cell>
          <cell r="F80">
            <v>6.5</v>
          </cell>
          <cell r="G80">
            <v>13.3</v>
          </cell>
          <cell r="H80">
            <v>16</v>
          </cell>
          <cell r="I80">
            <v>12</v>
          </cell>
          <cell r="J80">
            <v>8</v>
          </cell>
          <cell r="M80">
            <v>36</v>
          </cell>
          <cell r="N80">
            <v>42</v>
          </cell>
          <cell r="P80">
            <v>55</v>
          </cell>
        </row>
        <row r="81">
          <cell r="B81" t="str">
            <v>E022-01-1566/2018</v>
          </cell>
          <cell r="C81" t="str">
            <v>MUIRURI VIVIAN  WANJIRU</v>
          </cell>
          <cell r="D81">
            <v>4.8</v>
          </cell>
          <cell r="E81">
            <v>2</v>
          </cell>
          <cell r="F81">
            <v>6.3</v>
          </cell>
          <cell r="G81">
            <v>13.1</v>
          </cell>
          <cell r="H81">
            <v>17</v>
          </cell>
          <cell r="J81">
            <v>5</v>
          </cell>
          <cell r="K81">
            <v>17</v>
          </cell>
          <cell r="M81">
            <v>39</v>
          </cell>
          <cell r="N81">
            <v>45.5</v>
          </cell>
          <cell r="P81">
            <v>59</v>
          </cell>
        </row>
        <row r="82">
          <cell r="B82" t="str">
            <v>E022-01-1755/2018</v>
          </cell>
          <cell r="C82" t="str">
            <v xml:space="preserve">WANJOHI Quinton Muriuki </v>
          </cell>
          <cell r="D82">
            <v>4.4000000000000004</v>
          </cell>
          <cell r="E82">
            <v>1.3</v>
          </cell>
          <cell r="F82">
            <v>6</v>
          </cell>
          <cell r="G82">
            <v>11.7</v>
          </cell>
          <cell r="M82" t="str">
            <v/>
          </cell>
          <cell r="N82" t="str">
            <v>-</v>
          </cell>
          <cell r="P82" t="str">
            <v>11.7C</v>
          </cell>
        </row>
        <row r="83">
          <cell r="B83" t="str">
            <v>E022-01-1757/2018</v>
          </cell>
          <cell r="C83" t="str">
            <v xml:space="preserve">ORINA Dorothy Kwamboka </v>
          </cell>
          <cell r="D83">
            <v>6</v>
          </cell>
          <cell r="E83">
            <v>2</v>
          </cell>
          <cell r="F83">
            <v>6.5</v>
          </cell>
          <cell r="G83">
            <v>14.5</v>
          </cell>
          <cell r="H83">
            <v>18</v>
          </cell>
          <cell r="I83">
            <v>14</v>
          </cell>
          <cell r="K83">
            <v>17</v>
          </cell>
          <cell r="M83">
            <v>49</v>
          </cell>
          <cell r="N83">
            <v>57.2</v>
          </cell>
          <cell r="P83">
            <v>72</v>
          </cell>
        </row>
        <row r="84">
          <cell r="B84" t="str">
            <v>E022-01-1764/2018</v>
          </cell>
          <cell r="C84" t="str">
            <v xml:space="preserve">MWANGI Martin Kinyanjui </v>
          </cell>
          <cell r="D84">
            <v>2</v>
          </cell>
          <cell r="E84">
            <v>1.5</v>
          </cell>
          <cell r="F84">
            <v>6.3</v>
          </cell>
          <cell r="G84">
            <v>9.8000000000000007</v>
          </cell>
          <cell r="H84">
            <v>20</v>
          </cell>
          <cell r="I84">
            <v>12</v>
          </cell>
          <cell r="J84">
            <v>8</v>
          </cell>
          <cell r="M84">
            <v>40</v>
          </cell>
          <cell r="N84">
            <v>46.7</v>
          </cell>
          <cell r="P84">
            <v>57</v>
          </cell>
        </row>
        <row r="85">
          <cell r="B85" t="str">
            <v>E022-01-1789/2018</v>
          </cell>
          <cell r="C85" t="str">
            <v>KURIA IAN MARTIN</v>
          </cell>
          <cell r="D85">
            <v>4</v>
          </cell>
          <cell r="E85">
            <v>1.5</v>
          </cell>
          <cell r="F85">
            <v>6.8</v>
          </cell>
          <cell r="G85">
            <v>12.3</v>
          </cell>
          <cell r="H85">
            <v>16</v>
          </cell>
          <cell r="I85">
            <v>8</v>
          </cell>
          <cell r="K85">
            <v>17</v>
          </cell>
          <cell r="M85">
            <v>41</v>
          </cell>
          <cell r="N85">
            <v>47.8</v>
          </cell>
          <cell r="P85">
            <v>60</v>
          </cell>
        </row>
        <row r="86">
          <cell r="B86" t="str">
            <v>E022-01-1801/2018</v>
          </cell>
          <cell r="C86" t="str">
            <v>NGANGA  DENNIS MURAINI</v>
          </cell>
          <cell r="D86">
            <v>4.4000000000000004</v>
          </cell>
          <cell r="E86">
            <v>1.5</v>
          </cell>
          <cell r="F86">
            <v>6.8</v>
          </cell>
          <cell r="G86">
            <v>12.7</v>
          </cell>
          <cell r="H86">
            <v>16</v>
          </cell>
          <cell r="I86">
            <v>11</v>
          </cell>
          <cell r="K86">
            <v>17</v>
          </cell>
          <cell r="M86">
            <v>44</v>
          </cell>
          <cell r="N86">
            <v>51.3</v>
          </cell>
          <cell r="P86">
            <v>64</v>
          </cell>
        </row>
        <row r="87">
          <cell r="B87" t="str">
            <v>E022-01-1813/2018</v>
          </cell>
          <cell r="C87" t="str">
            <v>WANJERI Mary Wanjiku</v>
          </cell>
          <cell r="D87">
            <v>5.8</v>
          </cell>
          <cell r="E87">
            <v>1.8</v>
          </cell>
          <cell r="F87">
            <v>6.8</v>
          </cell>
          <cell r="G87">
            <v>14.4</v>
          </cell>
          <cell r="H87">
            <v>17</v>
          </cell>
          <cell r="I87">
            <v>14</v>
          </cell>
          <cell r="K87">
            <v>20</v>
          </cell>
          <cell r="M87">
            <v>51</v>
          </cell>
          <cell r="N87">
            <v>59.5</v>
          </cell>
          <cell r="P87">
            <v>74</v>
          </cell>
        </row>
        <row r="88">
          <cell r="B88" t="str">
            <v>E022-01-1816/2018</v>
          </cell>
          <cell r="C88" t="str">
            <v>KIOKO EVANS MUTUKU</v>
          </cell>
          <cell r="D88">
            <v>4.5999999999999996</v>
          </cell>
          <cell r="E88">
            <v>1.3</v>
          </cell>
          <cell r="F88">
            <v>6.5</v>
          </cell>
          <cell r="G88">
            <v>12.4</v>
          </cell>
          <cell r="H88">
            <v>18</v>
          </cell>
          <cell r="J88">
            <v>3</v>
          </cell>
          <cell r="K88">
            <v>12</v>
          </cell>
          <cell r="M88">
            <v>33</v>
          </cell>
          <cell r="N88">
            <v>38.5</v>
          </cell>
          <cell r="P88">
            <v>51</v>
          </cell>
        </row>
        <row r="89">
          <cell r="B89" t="str">
            <v>E022-01-1824/2018</v>
          </cell>
          <cell r="C89" t="str">
            <v xml:space="preserve">KAMIRI Victor Aminiel Njunge </v>
          </cell>
          <cell r="D89">
            <v>5.2</v>
          </cell>
          <cell r="E89">
            <v>1.8</v>
          </cell>
          <cell r="F89">
            <v>6.3</v>
          </cell>
          <cell r="G89">
            <v>13.3</v>
          </cell>
          <cell r="H89">
            <v>17</v>
          </cell>
          <cell r="I89">
            <v>15</v>
          </cell>
          <cell r="K89">
            <v>14</v>
          </cell>
          <cell r="M89">
            <v>46</v>
          </cell>
          <cell r="N89">
            <v>53.7</v>
          </cell>
          <cell r="P89">
            <v>67</v>
          </cell>
        </row>
        <row r="90">
          <cell r="B90" t="str">
            <v>E022-01-1828/2018</v>
          </cell>
          <cell r="C90" t="str">
            <v xml:space="preserve">MULWA Joseph Musya </v>
          </cell>
          <cell r="D90">
            <v>5.8</v>
          </cell>
          <cell r="E90">
            <v>1.5</v>
          </cell>
          <cell r="F90">
            <v>5.7</v>
          </cell>
          <cell r="G90">
            <v>13</v>
          </cell>
          <cell r="H90">
            <v>19</v>
          </cell>
          <cell r="I90">
            <v>14</v>
          </cell>
          <cell r="K90">
            <v>11</v>
          </cell>
          <cell r="M90">
            <v>44</v>
          </cell>
          <cell r="N90">
            <v>51.3</v>
          </cell>
          <cell r="P90">
            <v>64</v>
          </cell>
        </row>
        <row r="91">
          <cell r="B91" t="str">
            <v>E022-01-1831/2018</v>
          </cell>
          <cell r="C91" t="str">
            <v>CHERUIYOT Desmond</v>
          </cell>
          <cell r="D91">
            <v>6.2</v>
          </cell>
          <cell r="E91">
            <v>2.2999999999999998</v>
          </cell>
          <cell r="F91">
            <v>6.3</v>
          </cell>
          <cell r="G91">
            <v>14.8</v>
          </cell>
          <cell r="H91">
            <v>18</v>
          </cell>
          <cell r="I91">
            <v>15</v>
          </cell>
          <cell r="K91">
            <v>20</v>
          </cell>
          <cell r="M91">
            <v>53</v>
          </cell>
          <cell r="N91">
            <v>61.8</v>
          </cell>
          <cell r="P91">
            <v>77</v>
          </cell>
        </row>
        <row r="92">
          <cell r="B92" t="str">
            <v>E022-01-1832/2018</v>
          </cell>
          <cell r="C92" t="str">
            <v>MUKIRI LORNACLARE</v>
          </cell>
          <cell r="D92">
            <v>5.2</v>
          </cell>
          <cell r="E92">
            <v>1.5</v>
          </cell>
          <cell r="F92">
            <v>6.5</v>
          </cell>
          <cell r="G92">
            <v>13.2</v>
          </cell>
          <cell r="H92">
            <v>16</v>
          </cell>
          <cell r="I92">
            <v>15</v>
          </cell>
          <cell r="K92">
            <v>13</v>
          </cell>
          <cell r="M92">
            <v>44</v>
          </cell>
          <cell r="N92">
            <v>51.3</v>
          </cell>
          <cell r="P92">
            <v>65</v>
          </cell>
        </row>
        <row r="93">
          <cell r="B93" t="str">
            <v>E022-01-1838/2018</v>
          </cell>
          <cell r="C93" t="str">
            <v>MATHENGE Timons Kingau</v>
          </cell>
          <cell r="D93">
            <v>4</v>
          </cell>
          <cell r="E93">
            <v>1.3</v>
          </cell>
          <cell r="F93">
            <v>6.3</v>
          </cell>
          <cell r="G93">
            <v>11.6</v>
          </cell>
          <cell r="I93">
            <v>1</v>
          </cell>
          <cell r="J93">
            <v>9</v>
          </cell>
          <cell r="K93">
            <v>15</v>
          </cell>
          <cell r="M93">
            <v>25</v>
          </cell>
          <cell r="N93">
            <v>29.2</v>
          </cell>
          <cell r="P93">
            <v>41</v>
          </cell>
        </row>
        <row r="94">
          <cell r="B94" t="str">
            <v>E022-01-1855/2018</v>
          </cell>
          <cell r="C94" t="str">
            <v>NYUTU AGNES GATHONI</v>
          </cell>
          <cell r="D94">
            <v>5</v>
          </cell>
          <cell r="E94">
            <v>1.3</v>
          </cell>
          <cell r="F94">
            <v>6</v>
          </cell>
          <cell r="G94">
            <v>12.3</v>
          </cell>
          <cell r="H94">
            <v>14</v>
          </cell>
          <cell r="I94">
            <v>10</v>
          </cell>
          <cell r="K94">
            <v>11</v>
          </cell>
          <cell r="M94">
            <v>35</v>
          </cell>
          <cell r="N94">
            <v>40.799999999999997</v>
          </cell>
          <cell r="P94">
            <v>53</v>
          </cell>
        </row>
        <row r="95">
          <cell r="B95" t="str">
            <v>E022-01-1753/2017</v>
          </cell>
          <cell r="C95" t="str">
            <v>CHEPKIRUI Janet</v>
          </cell>
          <cell r="D95">
            <v>6.2</v>
          </cell>
          <cell r="E95">
            <v>1.5</v>
          </cell>
          <cell r="F95">
            <v>6</v>
          </cell>
          <cell r="G95">
            <v>13.7</v>
          </cell>
          <cell r="H95">
            <v>20</v>
          </cell>
          <cell r="I95">
            <v>16</v>
          </cell>
          <cell r="J95">
            <v>16</v>
          </cell>
          <cell r="M95">
            <v>52</v>
          </cell>
          <cell r="N95">
            <v>60.7</v>
          </cell>
          <cell r="P95">
            <v>74</v>
          </cell>
        </row>
        <row r="96">
          <cell r="B96" t="str">
            <v>E022-01-0736/2017</v>
          </cell>
          <cell r="C96" t="str">
            <v>WAMBANI ESTHER</v>
          </cell>
          <cell r="D96">
            <v>4.4000000000000004</v>
          </cell>
          <cell r="E96">
            <v>1.5</v>
          </cell>
          <cell r="F96">
            <v>6.5</v>
          </cell>
          <cell r="G96">
            <v>12.4</v>
          </cell>
          <cell r="H96">
            <v>15</v>
          </cell>
          <cell r="J96">
            <v>4</v>
          </cell>
          <cell r="K96">
            <v>17</v>
          </cell>
          <cell r="M96">
            <v>36</v>
          </cell>
          <cell r="N96">
            <v>42</v>
          </cell>
          <cell r="P96">
            <v>54</v>
          </cell>
        </row>
      </sheetData>
      <sheetData sheetId="4" refreshError="1">
        <row r="14">
          <cell r="B14" t="str">
            <v>E022-01-0113/2018</v>
          </cell>
          <cell r="C14" t="str">
            <v>MANDO</v>
          </cell>
          <cell r="D14" t="str">
            <v xml:space="preserve">VICTOR GITHINJI </v>
          </cell>
          <cell r="E14">
            <v>5</v>
          </cell>
          <cell r="F14">
            <v>5</v>
          </cell>
          <cell r="H14">
            <v>10</v>
          </cell>
          <cell r="I14">
            <v>6</v>
          </cell>
          <cell r="J14">
            <v>7</v>
          </cell>
          <cell r="K14">
            <v>13</v>
          </cell>
          <cell r="L14">
            <v>23</v>
          </cell>
          <cell r="M14">
            <v>16.5</v>
          </cell>
          <cell r="O14">
            <v>9</v>
          </cell>
          <cell r="P14">
            <v>7.5</v>
          </cell>
          <cell r="R14">
            <v>33</v>
          </cell>
          <cell r="S14">
            <v>56</v>
          </cell>
        </row>
        <row r="15">
          <cell r="B15" t="str">
            <v>E022-01-0278/2018</v>
          </cell>
          <cell r="C15" t="str">
            <v>MENGICH</v>
          </cell>
          <cell r="D15" t="str">
            <v xml:space="preserve">Kipkemei Oliver </v>
          </cell>
          <cell r="E15">
            <v>7</v>
          </cell>
          <cell r="F15">
            <v>7</v>
          </cell>
          <cell r="H15">
            <v>14</v>
          </cell>
          <cell r="I15">
            <v>7</v>
          </cell>
          <cell r="J15">
            <v>7</v>
          </cell>
          <cell r="K15">
            <v>14</v>
          </cell>
          <cell r="L15">
            <v>28</v>
          </cell>
          <cell r="M15">
            <v>28</v>
          </cell>
          <cell r="O15">
            <v>14</v>
          </cell>
          <cell r="P15">
            <v>14</v>
          </cell>
          <cell r="R15">
            <v>56</v>
          </cell>
          <cell r="S15">
            <v>84</v>
          </cell>
        </row>
        <row r="16">
          <cell r="B16" t="str">
            <v>E022-01-0281/2018</v>
          </cell>
          <cell r="C16" t="str">
            <v>MATHENGE</v>
          </cell>
          <cell r="D16" t="str">
            <v xml:space="preserve">Joseph Maina </v>
          </cell>
          <cell r="E16">
            <v>6</v>
          </cell>
          <cell r="F16">
            <v>6</v>
          </cell>
          <cell r="H16">
            <v>12</v>
          </cell>
          <cell r="I16">
            <v>7</v>
          </cell>
          <cell r="J16">
            <v>7</v>
          </cell>
          <cell r="K16">
            <v>14</v>
          </cell>
          <cell r="L16">
            <v>26</v>
          </cell>
          <cell r="M16">
            <v>24</v>
          </cell>
          <cell r="O16">
            <v>12</v>
          </cell>
          <cell r="P16">
            <v>8</v>
          </cell>
          <cell r="R16">
            <v>44</v>
          </cell>
          <cell r="S16">
            <v>70</v>
          </cell>
        </row>
        <row r="17">
          <cell r="B17" t="str">
            <v>E022-01-0376/2018</v>
          </cell>
          <cell r="C17" t="str">
            <v>GITUMA</v>
          </cell>
          <cell r="D17" t="str">
            <v xml:space="preserve">Michael Kimathi </v>
          </cell>
          <cell r="H17" t="str">
            <v>-</v>
          </cell>
          <cell r="K17" t="str">
            <v>-</v>
          </cell>
          <cell r="L17" t="str">
            <v>-</v>
          </cell>
          <cell r="R17" t="str">
            <v>-</v>
          </cell>
          <cell r="S17" t="str">
            <v>-</v>
          </cell>
        </row>
        <row r="18">
          <cell r="B18" t="str">
            <v>E022-01-0479/2018</v>
          </cell>
          <cell r="C18" t="str">
            <v>BETT</v>
          </cell>
          <cell r="D18" t="str">
            <v xml:space="preserve">Kipkorir Morgan </v>
          </cell>
          <cell r="E18">
            <v>5</v>
          </cell>
          <cell r="F18">
            <v>6</v>
          </cell>
          <cell r="H18">
            <v>11</v>
          </cell>
          <cell r="I18">
            <v>6</v>
          </cell>
          <cell r="J18">
            <v>7</v>
          </cell>
          <cell r="K18">
            <v>13</v>
          </cell>
          <cell r="L18">
            <v>24</v>
          </cell>
          <cell r="M18">
            <v>17.5</v>
          </cell>
          <cell r="O18">
            <v>11</v>
          </cell>
          <cell r="P18">
            <v>12.5</v>
          </cell>
          <cell r="R18">
            <v>41</v>
          </cell>
          <cell r="S18">
            <v>65</v>
          </cell>
        </row>
        <row r="19">
          <cell r="B19" t="str">
            <v>E022-01-0491/2018</v>
          </cell>
          <cell r="C19" t="str">
            <v>WAFULA</v>
          </cell>
          <cell r="D19" t="str">
            <v xml:space="preserve">Nickson Wirula </v>
          </cell>
          <cell r="E19">
            <v>5</v>
          </cell>
          <cell r="F19">
            <v>6</v>
          </cell>
          <cell r="H19">
            <v>11</v>
          </cell>
          <cell r="I19">
            <v>4</v>
          </cell>
          <cell r="J19">
            <v>7</v>
          </cell>
          <cell r="K19">
            <v>11</v>
          </cell>
          <cell r="L19">
            <v>22</v>
          </cell>
          <cell r="M19">
            <v>13</v>
          </cell>
          <cell r="O19">
            <v>13</v>
          </cell>
          <cell r="P19">
            <v>8</v>
          </cell>
          <cell r="R19">
            <v>34</v>
          </cell>
          <cell r="S19">
            <v>56</v>
          </cell>
        </row>
        <row r="20">
          <cell r="B20" t="str">
            <v>E022-01-0496/2018</v>
          </cell>
          <cell r="C20" t="str">
            <v>WAITHIRA</v>
          </cell>
          <cell r="D20" t="str">
            <v xml:space="preserve">Allan Mucheru </v>
          </cell>
          <cell r="E20">
            <v>8</v>
          </cell>
          <cell r="F20">
            <v>5</v>
          </cell>
          <cell r="H20">
            <v>13</v>
          </cell>
          <cell r="I20">
            <v>6</v>
          </cell>
          <cell r="J20">
            <v>7</v>
          </cell>
          <cell r="K20">
            <v>13</v>
          </cell>
          <cell r="L20">
            <v>26</v>
          </cell>
          <cell r="M20">
            <v>28</v>
          </cell>
          <cell r="O20">
            <v>15</v>
          </cell>
          <cell r="P20">
            <v>11</v>
          </cell>
          <cell r="R20">
            <v>54</v>
          </cell>
          <cell r="S20">
            <v>80</v>
          </cell>
        </row>
        <row r="21">
          <cell r="B21" t="str">
            <v>E022-01-0762/2018</v>
          </cell>
          <cell r="C21" t="str">
            <v>MBAGA</v>
          </cell>
          <cell r="D21" t="str">
            <v xml:space="preserve">Gyavira Tuzinde </v>
          </cell>
          <cell r="E21">
            <v>4</v>
          </cell>
          <cell r="F21">
            <v>5</v>
          </cell>
          <cell r="H21">
            <v>9</v>
          </cell>
          <cell r="I21">
            <v>2</v>
          </cell>
          <cell r="J21">
            <v>6</v>
          </cell>
          <cell r="K21">
            <v>8</v>
          </cell>
          <cell r="L21">
            <v>17</v>
          </cell>
          <cell r="M21">
            <v>10</v>
          </cell>
          <cell r="O21">
            <v>10.5</v>
          </cell>
          <cell r="P21">
            <v>3.5</v>
          </cell>
          <cell r="R21">
            <v>24</v>
          </cell>
          <cell r="S21">
            <v>41</v>
          </cell>
        </row>
        <row r="22">
          <cell r="B22" t="str">
            <v>E022-01-0764/2018</v>
          </cell>
          <cell r="C22" t="str">
            <v>WAITHAKA</v>
          </cell>
          <cell r="D22" t="str">
            <v xml:space="preserve">MARTIN MWANGI </v>
          </cell>
          <cell r="E22">
            <v>5</v>
          </cell>
          <cell r="F22">
            <v>4</v>
          </cell>
          <cell r="H22">
            <v>9</v>
          </cell>
          <cell r="I22">
            <v>5</v>
          </cell>
          <cell r="J22">
            <v>6</v>
          </cell>
          <cell r="K22">
            <v>11</v>
          </cell>
          <cell r="L22">
            <v>20</v>
          </cell>
          <cell r="M22">
            <v>21</v>
          </cell>
          <cell r="O22">
            <v>10</v>
          </cell>
          <cell r="P22">
            <v>9</v>
          </cell>
          <cell r="R22">
            <v>40</v>
          </cell>
          <cell r="S22">
            <v>60</v>
          </cell>
        </row>
        <row r="23">
          <cell r="B23" t="str">
            <v>E022-01-1045/2018</v>
          </cell>
          <cell r="C23" t="str">
            <v>MWALUGHO</v>
          </cell>
          <cell r="D23" t="str">
            <v xml:space="preserve">Elijah Masaka </v>
          </cell>
          <cell r="E23">
            <v>7</v>
          </cell>
          <cell r="F23">
            <v>5.5</v>
          </cell>
          <cell r="H23">
            <v>12.5</v>
          </cell>
          <cell r="I23">
            <v>7</v>
          </cell>
          <cell r="J23">
            <v>6</v>
          </cell>
          <cell r="K23">
            <v>13</v>
          </cell>
          <cell r="L23">
            <v>25.5</v>
          </cell>
          <cell r="M23">
            <v>16</v>
          </cell>
          <cell r="N23">
            <v>8</v>
          </cell>
          <cell r="O23">
            <v>6</v>
          </cell>
          <cell r="R23">
            <v>30</v>
          </cell>
          <cell r="S23">
            <v>55.5</v>
          </cell>
        </row>
        <row r="24">
          <cell r="B24" t="str">
            <v>E022-01-1046/2018</v>
          </cell>
          <cell r="C24" t="str">
            <v>OLOLCHOKI</v>
          </cell>
          <cell r="D24" t="str">
            <v xml:space="preserve">Duncan Mwaniki </v>
          </cell>
          <cell r="E24">
            <v>7</v>
          </cell>
          <cell r="F24">
            <v>4</v>
          </cell>
          <cell r="H24">
            <v>11</v>
          </cell>
          <cell r="I24">
            <v>4</v>
          </cell>
          <cell r="J24">
            <v>7</v>
          </cell>
          <cell r="K24">
            <v>11</v>
          </cell>
          <cell r="L24">
            <v>22</v>
          </cell>
          <cell r="M24">
            <v>18</v>
          </cell>
          <cell r="O24">
            <v>15</v>
          </cell>
          <cell r="P24">
            <v>9</v>
          </cell>
          <cell r="R24">
            <v>42</v>
          </cell>
          <cell r="S24">
            <v>64</v>
          </cell>
        </row>
        <row r="25">
          <cell r="B25" t="str">
            <v>E022-01-1047/2018</v>
          </cell>
          <cell r="C25" t="str">
            <v>WACHIRA</v>
          </cell>
          <cell r="D25" t="str">
            <v xml:space="preserve">Maurice Mwangi </v>
          </cell>
          <cell r="E25">
            <v>6</v>
          </cell>
          <cell r="F25">
            <v>5</v>
          </cell>
          <cell r="H25">
            <v>11</v>
          </cell>
          <cell r="I25">
            <v>5</v>
          </cell>
          <cell r="J25">
            <v>6</v>
          </cell>
          <cell r="K25">
            <v>11</v>
          </cell>
          <cell r="L25">
            <v>22</v>
          </cell>
          <cell r="M25">
            <v>18</v>
          </cell>
          <cell r="O25">
            <v>8</v>
          </cell>
          <cell r="P25">
            <v>10</v>
          </cell>
          <cell r="R25">
            <v>36</v>
          </cell>
          <cell r="S25">
            <v>58</v>
          </cell>
        </row>
        <row r="26">
          <cell r="B26" t="str">
            <v>E022-01-1048/2018</v>
          </cell>
          <cell r="C26" t="str">
            <v>SESAT</v>
          </cell>
          <cell r="D26" t="str">
            <v xml:space="preserve">Kiprop Ian </v>
          </cell>
          <cell r="E26">
            <v>7</v>
          </cell>
          <cell r="F26">
            <v>5</v>
          </cell>
          <cell r="H26">
            <v>12</v>
          </cell>
          <cell r="I26">
            <v>5</v>
          </cell>
          <cell r="J26">
            <v>8</v>
          </cell>
          <cell r="K26">
            <v>13</v>
          </cell>
          <cell r="L26">
            <v>25</v>
          </cell>
          <cell r="M26">
            <v>17</v>
          </cell>
          <cell r="N26">
            <v>3</v>
          </cell>
          <cell r="O26">
            <v>15</v>
          </cell>
          <cell r="R26">
            <v>35</v>
          </cell>
          <cell r="S26">
            <v>60</v>
          </cell>
        </row>
        <row r="27">
          <cell r="B27" t="str">
            <v>E022-01-1049/2018</v>
          </cell>
          <cell r="C27" t="str">
            <v>MUTHIANI</v>
          </cell>
          <cell r="D27" t="str">
            <v xml:space="preserve">Albert Mwenga </v>
          </cell>
          <cell r="E27">
            <v>7</v>
          </cell>
          <cell r="F27">
            <v>7</v>
          </cell>
          <cell r="H27">
            <v>14</v>
          </cell>
          <cell r="I27">
            <v>4</v>
          </cell>
          <cell r="J27">
            <v>7</v>
          </cell>
          <cell r="K27">
            <v>11</v>
          </cell>
          <cell r="L27">
            <v>25</v>
          </cell>
          <cell r="M27">
            <v>20</v>
          </cell>
          <cell r="O27">
            <v>12</v>
          </cell>
          <cell r="P27">
            <v>12</v>
          </cell>
          <cell r="R27">
            <v>44</v>
          </cell>
          <cell r="S27">
            <v>69</v>
          </cell>
        </row>
        <row r="28">
          <cell r="B28" t="str">
            <v>E022-01-1050/2018</v>
          </cell>
          <cell r="C28" t="str">
            <v>TSUMA</v>
          </cell>
          <cell r="D28" t="str">
            <v xml:space="preserve">Brian Mwango </v>
          </cell>
          <cell r="H28" t="str">
            <v>-</v>
          </cell>
          <cell r="K28" t="str">
            <v>-</v>
          </cell>
          <cell r="L28" t="str">
            <v>-</v>
          </cell>
          <cell r="R28" t="str">
            <v>-</v>
          </cell>
          <cell r="S28" t="str">
            <v>-</v>
          </cell>
        </row>
        <row r="29">
          <cell r="B29" t="str">
            <v>E022-01-1051/2018</v>
          </cell>
          <cell r="C29" t="str">
            <v>MWANGI</v>
          </cell>
          <cell r="D29" t="str">
            <v xml:space="preserve">Angela Wakarura </v>
          </cell>
          <cell r="E29">
            <v>5</v>
          </cell>
          <cell r="F29">
            <v>5</v>
          </cell>
          <cell r="H29">
            <v>10</v>
          </cell>
          <cell r="I29">
            <v>5</v>
          </cell>
          <cell r="J29">
            <v>8</v>
          </cell>
          <cell r="K29">
            <v>13</v>
          </cell>
          <cell r="L29">
            <v>23</v>
          </cell>
          <cell r="M29">
            <v>26</v>
          </cell>
          <cell r="N29">
            <v>6</v>
          </cell>
          <cell r="O29">
            <v>13</v>
          </cell>
          <cell r="R29">
            <v>45</v>
          </cell>
          <cell r="S29">
            <v>68</v>
          </cell>
        </row>
        <row r="30">
          <cell r="B30" t="str">
            <v>E022-01-1052/2018</v>
          </cell>
          <cell r="C30" t="str">
            <v>CHEPKIRUI</v>
          </cell>
          <cell r="D30" t="str">
            <v xml:space="preserve">Brilliant </v>
          </cell>
          <cell r="E30">
            <v>5</v>
          </cell>
          <cell r="F30">
            <v>2</v>
          </cell>
          <cell r="H30">
            <v>7</v>
          </cell>
          <cell r="I30">
            <v>5</v>
          </cell>
          <cell r="J30">
            <v>5</v>
          </cell>
          <cell r="K30">
            <v>10</v>
          </cell>
          <cell r="L30">
            <v>17</v>
          </cell>
          <cell r="M30">
            <v>10</v>
          </cell>
          <cell r="N30">
            <v>5</v>
          </cell>
          <cell r="O30">
            <v>8</v>
          </cell>
          <cell r="R30">
            <v>23</v>
          </cell>
          <cell r="S30">
            <v>40</v>
          </cell>
        </row>
        <row r="31">
          <cell r="B31" t="str">
            <v>E022-01-1053/2018</v>
          </cell>
          <cell r="C31" t="str">
            <v>MUCHIRI</v>
          </cell>
          <cell r="D31" t="str">
            <v xml:space="preserve">Dan Munene </v>
          </cell>
          <cell r="E31">
            <v>6</v>
          </cell>
          <cell r="F31">
            <v>4</v>
          </cell>
          <cell r="H31">
            <v>10</v>
          </cell>
          <cell r="I31">
            <v>5</v>
          </cell>
          <cell r="J31">
            <v>7</v>
          </cell>
          <cell r="K31">
            <v>12</v>
          </cell>
          <cell r="L31">
            <v>22</v>
          </cell>
          <cell r="M31">
            <v>27</v>
          </cell>
          <cell r="O31">
            <v>15</v>
          </cell>
          <cell r="P31">
            <v>15</v>
          </cell>
          <cell r="R31">
            <v>57</v>
          </cell>
          <cell r="S31">
            <v>79</v>
          </cell>
        </row>
        <row r="32">
          <cell r="B32" t="str">
            <v>E022-01-1054/2018</v>
          </cell>
          <cell r="C32" t="str">
            <v>MUTEGI</v>
          </cell>
          <cell r="D32" t="str">
            <v xml:space="preserve">Munene Fredrick </v>
          </cell>
          <cell r="E32">
            <v>3</v>
          </cell>
          <cell r="F32">
            <v>3</v>
          </cell>
          <cell r="H32">
            <v>6</v>
          </cell>
          <cell r="I32">
            <v>6</v>
          </cell>
          <cell r="J32">
            <v>7</v>
          </cell>
          <cell r="K32">
            <v>13</v>
          </cell>
          <cell r="L32">
            <v>19</v>
          </cell>
          <cell r="M32">
            <v>7</v>
          </cell>
          <cell r="O32">
            <v>7.5</v>
          </cell>
          <cell r="P32">
            <v>6.5</v>
          </cell>
          <cell r="R32">
            <v>21</v>
          </cell>
          <cell r="S32">
            <v>40</v>
          </cell>
        </row>
        <row r="33">
          <cell r="B33" t="str">
            <v>E022-01-1055/2018</v>
          </cell>
          <cell r="C33" t="str">
            <v>MAINA</v>
          </cell>
          <cell r="D33" t="str">
            <v xml:space="preserve">Josphat Macharia </v>
          </cell>
          <cell r="E33">
            <v>6</v>
          </cell>
          <cell r="F33">
            <v>4</v>
          </cell>
          <cell r="H33">
            <v>10</v>
          </cell>
          <cell r="I33">
            <v>6</v>
          </cell>
          <cell r="J33">
            <v>7</v>
          </cell>
          <cell r="K33">
            <v>13</v>
          </cell>
          <cell r="L33">
            <v>23</v>
          </cell>
          <cell r="M33">
            <v>15</v>
          </cell>
          <cell r="O33">
            <v>12</v>
          </cell>
          <cell r="P33">
            <v>5</v>
          </cell>
          <cell r="R33">
            <v>32</v>
          </cell>
          <cell r="S33">
            <v>55</v>
          </cell>
        </row>
        <row r="34">
          <cell r="B34" t="str">
            <v>E022-01-1056/2018</v>
          </cell>
          <cell r="C34" t="str">
            <v>SHIBIRITI</v>
          </cell>
          <cell r="D34" t="str">
            <v xml:space="preserve">Calvine Mwanzi </v>
          </cell>
          <cell r="E34">
            <v>6</v>
          </cell>
          <cell r="F34">
            <v>6</v>
          </cell>
          <cell r="H34">
            <v>12</v>
          </cell>
          <cell r="I34">
            <v>7</v>
          </cell>
          <cell r="J34">
            <v>7</v>
          </cell>
          <cell r="K34">
            <v>14</v>
          </cell>
          <cell r="L34">
            <v>26</v>
          </cell>
          <cell r="M34">
            <v>25</v>
          </cell>
          <cell r="O34">
            <v>14</v>
          </cell>
          <cell r="P34">
            <v>13</v>
          </cell>
          <cell r="R34">
            <v>52</v>
          </cell>
          <cell r="S34">
            <v>78</v>
          </cell>
        </row>
        <row r="35">
          <cell r="B35" t="str">
            <v>E022-01-1057/2018</v>
          </cell>
          <cell r="C35" t="str">
            <v>ANITA</v>
          </cell>
          <cell r="D35" t="str">
            <v xml:space="preserve">HEATHER C </v>
          </cell>
          <cell r="E35">
            <v>6</v>
          </cell>
          <cell r="F35">
            <v>7</v>
          </cell>
          <cell r="H35">
            <v>13</v>
          </cell>
          <cell r="I35">
            <v>5</v>
          </cell>
          <cell r="J35">
            <v>8</v>
          </cell>
          <cell r="K35">
            <v>13</v>
          </cell>
          <cell r="L35">
            <v>26</v>
          </cell>
          <cell r="M35">
            <v>20</v>
          </cell>
          <cell r="N35">
            <v>5</v>
          </cell>
          <cell r="O35">
            <v>12</v>
          </cell>
          <cell r="R35">
            <v>37</v>
          </cell>
          <cell r="S35">
            <v>63</v>
          </cell>
        </row>
        <row r="36">
          <cell r="B36" t="str">
            <v>E022-01-1058/2018</v>
          </cell>
          <cell r="C36" t="str">
            <v>MOHAMED</v>
          </cell>
          <cell r="D36" t="str">
            <v xml:space="preserve">Hyder Haitham </v>
          </cell>
          <cell r="H36" t="str">
            <v>-</v>
          </cell>
          <cell r="K36" t="str">
            <v>-</v>
          </cell>
          <cell r="L36" t="str">
            <v>-</v>
          </cell>
          <cell r="R36" t="str">
            <v>-</v>
          </cell>
          <cell r="S36" t="str">
            <v>-</v>
          </cell>
        </row>
        <row r="37">
          <cell r="B37" t="str">
            <v>E022-01-1059/2018</v>
          </cell>
          <cell r="C37" t="str">
            <v>CHEGE</v>
          </cell>
          <cell r="D37" t="str">
            <v xml:space="preserve">Gladwell Nyambura </v>
          </cell>
          <cell r="E37">
            <v>7</v>
          </cell>
          <cell r="F37">
            <v>6</v>
          </cell>
          <cell r="H37">
            <v>13</v>
          </cell>
          <cell r="I37">
            <v>5</v>
          </cell>
          <cell r="J37">
            <v>8</v>
          </cell>
          <cell r="K37">
            <v>13</v>
          </cell>
          <cell r="L37">
            <v>26</v>
          </cell>
          <cell r="M37">
            <v>16</v>
          </cell>
          <cell r="O37">
            <v>6</v>
          </cell>
          <cell r="P37">
            <v>10</v>
          </cell>
          <cell r="R37">
            <v>32</v>
          </cell>
          <cell r="S37">
            <v>58</v>
          </cell>
        </row>
        <row r="38">
          <cell r="B38" t="str">
            <v>E022-01-1060/2018</v>
          </cell>
          <cell r="C38" t="str">
            <v>MURIUKI</v>
          </cell>
          <cell r="D38" t="str">
            <v xml:space="preserve">Brian Gacheru </v>
          </cell>
          <cell r="E38">
            <v>7</v>
          </cell>
          <cell r="F38">
            <v>4</v>
          </cell>
          <cell r="H38">
            <v>11</v>
          </cell>
          <cell r="I38">
            <v>8</v>
          </cell>
          <cell r="J38">
            <v>7</v>
          </cell>
          <cell r="K38">
            <v>15</v>
          </cell>
          <cell r="L38">
            <v>26</v>
          </cell>
          <cell r="M38">
            <v>16</v>
          </cell>
          <cell r="O38">
            <v>15</v>
          </cell>
          <cell r="P38">
            <v>12</v>
          </cell>
          <cell r="R38">
            <v>43</v>
          </cell>
          <cell r="S38">
            <v>69</v>
          </cell>
        </row>
        <row r="39">
          <cell r="B39" t="str">
            <v>E022-01-1061/2018</v>
          </cell>
          <cell r="C39" t="str">
            <v>MOHAMMAD</v>
          </cell>
          <cell r="D39" t="str">
            <v xml:space="preserve">ALI MBARAK </v>
          </cell>
          <cell r="E39">
            <v>6</v>
          </cell>
          <cell r="F39">
            <v>6</v>
          </cell>
          <cell r="H39">
            <v>12</v>
          </cell>
          <cell r="I39">
            <v>7</v>
          </cell>
          <cell r="J39">
            <v>6</v>
          </cell>
          <cell r="K39">
            <v>13</v>
          </cell>
          <cell r="L39">
            <v>25</v>
          </cell>
          <cell r="M39">
            <v>16</v>
          </cell>
          <cell r="O39">
            <v>10</v>
          </cell>
          <cell r="P39">
            <v>12</v>
          </cell>
          <cell r="R39">
            <v>38</v>
          </cell>
          <cell r="S39">
            <v>63</v>
          </cell>
        </row>
        <row r="40">
          <cell r="B40" t="str">
            <v>E022-01-1062/2018</v>
          </cell>
          <cell r="C40" t="str">
            <v>MUTUNGA</v>
          </cell>
          <cell r="D40" t="str">
            <v xml:space="preserve">Mariam Mwende </v>
          </cell>
          <cell r="H40" t="str">
            <v>-</v>
          </cell>
          <cell r="K40" t="str">
            <v>-</v>
          </cell>
          <cell r="L40" t="str">
            <v>-</v>
          </cell>
          <cell r="R40" t="str">
            <v>-</v>
          </cell>
          <cell r="S40" t="str">
            <v>-</v>
          </cell>
        </row>
        <row r="41">
          <cell r="B41" t="str">
            <v>E022-01-1063/2018</v>
          </cell>
          <cell r="C41" t="str">
            <v>MBURUGU</v>
          </cell>
          <cell r="D41" t="str">
            <v xml:space="preserve">Frankline Mutuma </v>
          </cell>
          <cell r="E41">
            <v>8</v>
          </cell>
          <cell r="F41">
            <v>5</v>
          </cell>
          <cell r="H41">
            <v>13</v>
          </cell>
          <cell r="I41">
            <v>6</v>
          </cell>
          <cell r="J41">
            <v>7</v>
          </cell>
          <cell r="K41">
            <v>13</v>
          </cell>
          <cell r="L41">
            <v>26</v>
          </cell>
          <cell r="M41">
            <v>13</v>
          </cell>
          <cell r="O41">
            <v>11</v>
          </cell>
          <cell r="P41">
            <v>10</v>
          </cell>
          <cell r="R41">
            <v>34</v>
          </cell>
          <cell r="S41">
            <v>60</v>
          </cell>
        </row>
        <row r="42">
          <cell r="B42" t="str">
            <v>E022-01-1064/2018</v>
          </cell>
          <cell r="C42" t="str">
            <v>MUTHEE</v>
          </cell>
          <cell r="D42" t="str">
            <v xml:space="preserve">Amos Munene </v>
          </cell>
          <cell r="E42">
            <v>5</v>
          </cell>
          <cell r="F42">
            <v>6</v>
          </cell>
          <cell r="H42">
            <v>11</v>
          </cell>
          <cell r="I42">
            <v>6</v>
          </cell>
          <cell r="J42">
            <v>7</v>
          </cell>
          <cell r="K42">
            <v>13</v>
          </cell>
          <cell r="L42">
            <v>24</v>
          </cell>
          <cell r="M42">
            <v>20.5</v>
          </cell>
          <cell r="N42">
            <v>8</v>
          </cell>
          <cell r="P42">
            <v>11.5</v>
          </cell>
          <cell r="R42">
            <v>40</v>
          </cell>
          <cell r="S42">
            <v>64</v>
          </cell>
        </row>
        <row r="43">
          <cell r="B43" t="str">
            <v>E022-01-1065/2018</v>
          </cell>
          <cell r="C43" t="str">
            <v>MACHARIA</v>
          </cell>
          <cell r="D43" t="str">
            <v xml:space="preserve">Paul Muchogo </v>
          </cell>
          <cell r="E43">
            <v>5</v>
          </cell>
          <cell r="F43">
            <v>5</v>
          </cell>
          <cell r="H43">
            <v>10</v>
          </cell>
          <cell r="I43">
            <v>5</v>
          </cell>
          <cell r="J43">
            <v>7</v>
          </cell>
          <cell r="K43">
            <v>12</v>
          </cell>
          <cell r="L43">
            <v>22</v>
          </cell>
          <cell r="M43">
            <v>24.5</v>
          </cell>
          <cell r="O43">
            <v>15</v>
          </cell>
          <cell r="P43">
            <v>11.5</v>
          </cell>
          <cell r="R43">
            <v>51</v>
          </cell>
          <cell r="S43">
            <v>73</v>
          </cell>
        </row>
        <row r="44">
          <cell r="B44" t="str">
            <v>E022-01-1066/2018</v>
          </cell>
          <cell r="C44" t="str">
            <v>MUTURI</v>
          </cell>
          <cell r="D44" t="str">
            <v xml:space="preserve">Lorna Muthoni </v>
          </cell>
          <cell r="E44">
            <v>7</v>
          </cell>
          <cell r="F44">
            <v>4</v>
          </cell>
          <cell r="H44">
            <v>11</v>
          </cell>
          <cell r="I44">
            <v>5</v>
          </cell>
          <cell r="J44">
            <v>8</v>
          </cell>
          <cell r="K44">
            <v>13</v>
          </cell>
          <cell r="L44">
            <v>24</v>
          </cell>
          <cell r="M44">
            <v>22</v>
          </cell>
          <cell r="O44">
            <v>15</v>
          </cell>
          <cell r="P44">
            <v>13</v>
          </cell>
          <cell r="R44">
            <v>50</v>
          </cell>
          <cell r="S44">
            <v>74</v>
          </cell>
        </row>
        <row r="45">
          <cell r="B45" t="str">
            <v>E022-01-1067/2018</v>
          </cell>
          <cell r="C45" t="str">
            <v>ONGAYO</v>
          </cell>
          <cell r="D45" t="str">
            <v xml:space="preserve">Aswan Abishai </v>
          </cell>
          <cell r="E45">
            <v>5</v>
          </cell>
          <cell r="F45">
            <v>5</v>
          </cell>
          <cell r="H45">
            <v>10</v>
          </cell>
          <cell r="I45">
            <v>7</v>
          </cell>
          <cell r="J45">
            <v>7</v>
          </cell>
          <cell r="K45">
            <v>14</v>
          </cell>
          <cell r="L45">
            <v>24</v>
          </cell>
          <cell r="M45">
            <v>13.5</v>
          </cell>
          <cell r="O45">
            <v>12</v>
          </cell>
          <cell r="P45">
            <v>7.5</v>
          </cell>
          <cell r="R45">
            <v>33</v>
          </cell>
          <cell r="S45">
            <v>57</v>
          </cell>
        </row>
        <row r="46">
          <cell r="B46" t="str">
            <v>E022-01-1068/2018</v>
          </cell>
          <cell r="C46" t="str">
            <v>GITHINJI</v>
          </cell>
          <cell r="D46" t="str">
            <v xml:space="preserve">Anthony Kanogo </v>
          </cell>
          <cell r="E46">
            <v>6</v>
          </cell>
          <cell r="F46">
            <v>6</v>
          </cell>
          <cell r="H46">
            <v>12</v>
          </cell>
          <cell r="I46">
            <v>0</v>
          </cell>
          <cell r="J46">
            <v>6</v>
          </cell>
          <cell r="K46">
            <v>6</v>
          </cell>
          <cell r="L46">
            <v>18</v>
          </cell>
          <cell r="M46">
            <v>17</v>
          </cell>
          <cell r="O46">
            <v>15</v>
          </cell>
          <cell r="P46">
            <v>10</v>
          </cell>
          <cell r="R46">
            <v>42</v>
          </cell>
          <cell r="S46">
            <v>60</v>
          </cell>
        </row>
        <row r="47">
          <cell r="B47" t="str">
            <v>E022-01-1069/2018</v>
          </cell>
          <cell r="C47" t="str">
            <v>MUKURI</v>
          </cell>
          <cell r="D47" t="str">
            <v xml:space="preserve">Ephantus Muturi </v>
          </cell>
          <cell r="E47">
            <v>7</v>
          </cell>
          <cell r="F47">
            <v>7</v>
          </cell>
          <cell r="H47">
            <v>14</v>
          </cell>
          <cell r="I47">
            <v>5</v>
          </cell>
          <cell r="J47">
            <v>8</v>
          </cell>
          <cell r="K47">
            <v>13</v>
          </cell>
          <cell r="L47">
            <v>27</v>
          </cell>
          <cell r="M47">
            <v>14</v>
          </cell>
          <cell r="O47">
            <v>11</v>
          </cell>
          <cell r="P47">
            <v>10</v>
          </cell>
          <cell r="R47">
            <v>35</v>
          </cell>
          <cell r="S47">
            <v>62</v>
          </cell>
        </row>
        <row r="48">
          <cell r="B48" t="str">
            <v>E022-01-1070/2018</v>
          </cell>
          <cell r="C48" t="str">
            <v>BRIAN</v>
          </cell>
          <cell r="D48" t="str">
            <v xml:space="preserve">Festus  </v>
          </cell>
          <cell r="E48">
            <v>7</v>
          </cell>
          <cell r="F48">
            <v>8</v>
          </cell>
          <cell r="H48">
            <v>15</v>
          </cell>
          <cell r="I48">
            <v>5</v>
          </cell>
          <cell r="J48">
            <v>8</v>
          </cell>
          <cell r="K48">
            <v>13</v>
          </cell>
          <cell r="L48">
            <v>28</v>
          </cell>
          <cell r="M48">
            <v>24</v>
          </cell>
          <cell r="O48">
            <v>10.5</v>
          </cell>
          <cell r="P48">
            <v>13.5</v>
          </cell>
          <cell r="R48">
            <v>48</v>
          </cell>
          <cell r="S48">
            <v>76</v>
          </cell>
        </row>
        <row r="49">
          <cell r="B49" t="str">
            <v>E022-01-1071/2018</v>
          </cell>
          <cell r="C49" t="str">
            <v>GATHITU</v>
          </cell>
          <cell r="D49" t="str">
            <v xml:space="preserve">Benson Githutha </v>
          </cell>
          <cell r="E49">
            <v>7</v>
          </cell>
          <cell r="F49">
            <v>7</v>
          </cell>
          <cell r="H49">
            <v>14</v>
          </cell>
          <cell r="I49">
            <v>8</v>
          </cell>
          <cell r="J49">
            <v>8</v>
          </cell>
          <cell r="K49">
            <v>16</v>
          </cell>
          <cell r="L49">
            <v>30</v>
          </cell>
          <cell r="M49">
            <v>23</v>
          </cell>
          <cell r="O49">
            <v>12</v>
          </cell>
          <cell r="P49">
            <v>12</v>
          </cell>
          <cell r="R49">
            <v>47</v>
          </cell>
          <cell r="S49">
            <v>77</v>
          </cell>
        </row>
        <row r="50">
          <cell r="B50" t="str">
            <v>E022-01-1072/2018</v>
          </cell>
          <cell r="C50" t="str">
            <v>MESSI</v>
          </cell>
          <cell r="D50" t="str">
            <v xml:space="preserve">Joseph Mbayi </v>
          </cell>
          <cell r="E50">
            <v>7</v>
          </cell>
          <cell r="F50">
            <v>6</v>
          </cell>
          <cell r="H50">
            <v>13</v>
          </cell>
          <cell r="I50">
            <v>0</v>
          </cell>
          <cell r="J50">
            <v>6</v>
          </cell>
          <cell r="K50">
            <v>6</v>
          </cell>
          <cell r="L50">
            <v>19</v>
          </cell>
          <cell r="M50">
            <v>23</v>
          </cell>
          <cell r="N50">
            <v>10</v>
          </cell>
          <cell r="P50">
            <v>12</v>
          </cell>
          <cell r="R50">
            <v>45</v>
          </cell>
          <cell r="S50">
            <v>64</v>
          </cell>
        </row>
        <row r="51">
          <cell r="B51" t="str">
            <v>E022-01-1073/2018</v>
          </cell>
          <cell r="C51" t="str">
            <v>OCHAKO</v>
          </cell>
          <cell r="D51" t="str">
            <v xml:space="preserve">Mercyline Buyaki </v>
          </cell>
          <cell r="E51">
            <v>6</v>
          </cell>
          <cell r="F51">
            <v>5</v>
          </cell>
          <cell r="H51">
            <v>11</v>
          </cell>
          <cell r="I51">
            <v>5</v>
          </cell>
          <cell r="J51">
            <v>8</v>
          </cell>
          <cell r="K51">
            <v>13</v>
          </cell>
          <cell r="L51">
            <v>24</v>
          </cell>
          <cell r="M51">
            <v>12</v>
          </cell>
          <cell r="N51">
            <v>6</v>
          </cell>
          <cell r="O51">
            <v>10</v>
          </cell>
          <cell r="R51">
            <v>28</v>
          </cell>
          <cell r="S51">
            <v>52</v>
          </cell>
        </row>
        <row r="52">
          <cell r="B52" t="str">
            <v>E022-01-1074/2018</v>
          </cell>
          <cell r="C52" t="str">
            <v>SHANZA</v>
          </cell>
          <cell r="D52" t="str">
            <v xml:space="preserve">Allan Ogude </v>
          </cell>
          <cell r="E52">
            <v>6</v>
          </cell>
          <cell r="F52">
            <v>6</v>
          </cell>
          <cell r="H52">
            <v>12</v>
          </cell>
          <cell r="I52">
            <v>4</v>
          </cell>
          <cell r="J52">
            <v>6</v>
          </cell>
          <cell r="K52">
            <v>10</v>
          </cell>
          <cell r="L52">
            <v>22</v>
          </cell>
          <cell r="M52">
            <v>16</v>
          </cell>
          <cell r="O52">
            <v>15</v>
          </cell>
          <cell r="P52">
            <v>9</v>
          </cell>
          <cell r="R52">
            <v>40</v>
          </cell>
          <cell r="S52">
            <v>62</v>
          </cell>
        </row>
        <row r="53">
          <cell r="B53" t="str">
            <v>E022-01-1075/2018</v>
          </cell>
          <cell r="C53" t="str">
            <v>KIPTOO</v>
          </cell>
          <cell r="D53" t="str">
            <v xml:space="preserve">Brian  </v>
          </cell>
          <cell r="E53">
            <v>7</v>
          </cell>
          <cell r="F53">
            <v>7</v>
          </cell>
          <cell r="H53">
            <v>14</v>
          </cell>
          <cell r="I53">
            <v>5</v>
          </cell>
          <cell r="J53">
            <v>6</v>
          </cell>
          <cell r="K53">
            <v>11</v>
          </cell>
          <cell r="L53">
            <v>25</v>
          </cell>
          <cell r="M53">
            <v>11</v>
          </cell>
          <cell r="N53">
            <v>2</v>
          </cell>
          <cell r="O53">
            <v>10</v>
          </cell>
          <cell r="R53">
            <v>23</v>
          </cell>
          <cell r="S53">
            <v>48</v>
          </cell>
        </row>
        <row r="54">
          <cell r="B54" t="str">
            <v>E022-01-1076/2018</v>
          </cell>
          <cell r="C54" t="str">
            <v>KIPKURUI</v>
          </cell>
          <cell r="D54" t="str">
            <v xml:space="preserve">Franklyn  </v>
          </cell>
          <cell r="E54">
            <v>6</v>
          </cell>
          <cell r="F54">
            <v>6</v>
          </cell>
          <cell r="H54">
            <v>12</v>
          </cell>
          <cell r="I54">
            <v>5</v>
          </cell>
          <cell r="J54">
            <v>8</v>
          </cell>
          <cell r="K54">
            <v>13</v>
          </cell>
          <cell r="L54">
            <v>25</v>
          </cell>
          <cell r="M54">
            <v>15</v>
          </cell>
          <cell r="N54">
            <v>6</v>
          </cell>
          <cell r="O54">
            <v>15</v>
          </cell>
          <cell r="R54">
            <v>36</v>
          </cell>
          <cell r="S54">
            <v>61</v>
          </cell>
        </row>
        <row r="55">
          <cell r="B55" t="str">
            <v>E022-01-1077/2018</v>
          </cell>
          <cell r="C55" t="str">
            <v>NG'ANG'A</v>
          </cell>
          <cell r="D55" t="str">
            <v xml:space="preserve">Francis Ngugi </v>
          </cell>
          <cell r="E55">
            <v>6</v>
          </cell>
          <cell r="F55">
            <v>6</v>
          </cell>
          <cell r="H55">
            <v>12</v>
          </cell>
          <cell r="I55">
            <v>7</v>
          </cell>
          <cell r="J55">
            <v>6</v>
          </cell>
          <cell r="K55">
            <v>13</v>
          </cell>
          <cell r="L55">
            <v>25</v>
          </cell>
          <cell r="M55">
            <v>19</v>
          </cell>
          <cell r="O55">
            <v>11</v>
          </cell>
          <cell r="P55">
            <v>7</v>
          </cell>
          <cell r="R55">
            <v>37</v>
          </cell>
          <cell r="S55">
            <v>62</v>
          </cell>
        </row>
        <row r="56">
          <cell r="B56" t="str">
            <v>E022-01-1078/2018</v>
          </cell>
          <cell r="C56" t="str">
            <v>NJUGUNA</v>
          </cell>
          <cell r="D56" t="str">
            <v xml:space="preserve">Claire Wambui </v>
          </cell>
          <cell r="E56">
            <v>5</v>
          </cell>
          <cell r="F56">
            <v>5</v>
          </cell>
          <cell r="H56">
            <v>10</v>
          </cell>
          <cell r="I56">
            <v>5</v>
          </cell>
          <cell r="J56">
            <v>8</v>
          </cell>
          <cell r="K56">
            <v>13</v>
          </cell>
          <cell r="L56">
            <v>23</v>
          </cell>
          <cell r="M56">
            <v>19</v>
          </cell>
          <cell r="O56">
            <v>10</v>
          </cell>
          <cell r="P56">
            <v>7</v>
          </cell>
          <cell r="R56">
            <v>36</v>
          </cell>
          <cell r="S56">
            <v>59</v>
          </cell>
        </row>
        <row r="57">
          <cell r="B57" t="str">
            <v>E022-01-1079/2018</v>
          </cell>
          <cell r="C57" t="str">
            <v>MUKIRI</v>
          </cell>
          <cell r="D57" t="str">
            <v xml:space="preserve">Ian Ndungu </v>
          </cell>
          <cell r="E57">
            <v>5</v>
          </cell>
          <cell r="F57">
            <v>5</v>
          </cell>
          <cell r="H57">
            <v>10</v>
          </cell>
          <cell r="I57">
            <v>5</v>
          </cell>
          <cell r="J57">
            <v>7</v>
          </cell>
          <cell r="K57">
            <v>12</v>
          </cell>
          <cell r="L57">
            <v>22</v>
          </cell>
          <cell r="M57">
            <v>17</v>
          </cell>
          <cell r="O57">
            <v>8</v>
          </cell>
          <cell r="P57">
            <v>7</v>
          </cell>
          <cell r="R57">
            <v>32</v>
          </cell>
          <cell r="S57">
            <v>54</v>
          </cell>
        </row>
        <row r="58">
          <cell r="B58" t="str">
            <v>E022-01-1080/2018</v>
          </cell>
          <cell r="C58" t="str">
            <v>KIPYEGON</v>
          </cell>
          <cell r="D58" t="str">
            <v xml:space="preserve">Mark  </v>
          </cell>
          <cell r="E58">
            <v>6</v>
          </cell>
          <cell r="F58">
            <v>4</v>
          </cell>
          <cell r="H58">
            <v>10</v>
          </cell>
          <cell r="I58">
            <v>5</v>
          </cell>
          <cell r="J58">
            <v>7</v>
          </cell>
          <cell r="K58">
            <v>12</v>
          </cell>
          <cell r="L58">
            <v>22</v>
          </cell>
          <cell r="M58">
            <v>8</v>
          </cell>
          <cell r="O58">
            <v>8</v>
          </cell>
          <cell r="P58">
            <v>3</v>
          </cell>
          <cell r="R58">
            <v>19</v>
          </cell>
          <cell r="S58">
            <v>41</v>
          </cell>
        </row>
        <row r="59">
          <cell r="B59" t="str">
            <v>E022-01-1081/2018</v>
          </cell>
          <cell r="C59" t="str">
            <v>KIOGORA</v>
          </cell>
          <cell r="D59" t="str">
            <v xml:space="preserve">Ntinyari Esther </v>
          </cell>
          <cell r="E59">
            <v>6</v>
          </cell>
          <cell r="F59">
            <v>7</v>
          </cell>
          <cell r="H59">
            <v>13</v>
          </cell>
          <cell r="I59">
            <v>4</v>
          </cell>
          <cell r="J59">
            <v>6</v>
          </cell>
          <cell r="K59">
            <v>10</v>
          </cell>
          <cell r="L59">
            <v>23</v>
          </cell>
          <cell r="M59">
            <v>15</v>
          </cell>
          <cell r="N59">
            <v>5</v>
          </cell>
          <cell r="O59">
            <v>11</v>
          </cell>
          <cell r="R59">
            <v>31</v>
          </cell>
          <cell r="S59">
            <v>54</v>
          </cell>
        </row>
        <row r="60">
          <cell r="B60" t="str">
            <v>E022-01-1082/2018</v>
          </cell>
          <cell r="C60" t="str">
            <v>MARIMBET</v>
          </cell>
          <cell r="D60" t="str">
            <v xml:space="preserve">Kevin Pere </v>
          </cell>
          <cell r="E60">
            <v>7</v>
          </cell>
          <cell r="F60">
            <v>7</v>
          </cell>
          <cell r="H60">
            <v>14</v>
          </cell>
          <cell r="I60">
            <v>7</v>
          </cell>
          <cell r="J60">
            <v>7</v>
          </cell>
          <cell r="K60">
            <v>14</v>
          </cell>
          <cell r="L60">
            <v>28</v>
          </cell>
          <cell r="M60">
            <v>21</v>
          </cell>
          <cell r="O60">
            <v>8</v>
          </cell>
          <cell r="P60">
            <v>12</v>
          </cell>
          <cell r="R60">
            <v>41</v>
          </cell>
          <cell r="S60">
            <v>69</v>
          </cell>
        </row>
        <row r="61">
          <cell r="B61" t="str">
            <v>E022-01-1083/2018</v>
          </cell>
          <cell r="C61" t="str">
            <v>ACHIENG</v>
          </cell>
          <cell r="D61" t="str">
            <v xml:space="preserve">Felix Ouma </v>
          </cell>
          <cell r="E61">
            <v>6</v>
          </cell>
          <cell r="F61">
            <v>5</v>
          </cell>
          <cell r="H61">
            <v>11</v>
          </cell>
          <cell r="I61">
            <v>5</v>
          </cell>
          <cell r="J61">
            <v>8</v>
          </cell>
          <cell r="K61">
            <v>13</v>
          </cell>
          <cell r="L61">
            <v>24</v>
          </cell>
          <cell r="M61">
            <v>19</v>
          </cell>
          <cell r="O61">
            <v>10</v>
          </cell>
          <cell r="P61">
            <v>6</v>
          </cell>
          <cell r="R61">
            <v>35</v>
          </cell>
          <cell r="S61">
            <v>59</v>
          </cell>
        </row>
        <row r="62">
          <cell r="B62" t="str">
            <v>E022-01-1084/2018</v>
          </cell>
          <cell r="C62" t="str">
            <v>KIPLAGAT</v>
          </cell>
          <cell r="D62" t="str">
            <v xml:space="preserve">Kipkosgei Titus </v>
          </cell>
          <cell r="E62">
            <v>6</v>
          </cell>
          <cell r="F62">
            <v>6</v>
          </cell>
          <cell r="H62">
            <v>12</v>
          </cell>
          <cell r="I62">
            <v>5</v>
          </cell>
          <cell r="J62">
            <v>8</v>
          </cell>
          <cell r="K62">
            <v>13</v>
          </cell>
          <cell r="L62">
            <v>25</v>
          </cell>
          <cell r="M62">
            <v>16</v>
          </cell>
          <cell r="O62">
            <v>15</v>
          </cell>
          <cell r="P62">
            <v>7</v>
          </cell>
          <cell r="R62">
            <v>38</v>
          </cell>
          <cell r="S62">
            <v>63</v>
          </cell>
        </row>
        <row r="63">
          <cell r="B63" t="str">
            <v>E022-01-1085/2018</v>
          </cell>
          <cell r="C63" t="str">
            <v>MBUGUA</v>
          </cell>
          <cell r="D63" t="str">
            <v xml:space="preserve">Joseph Kiarie </v>
          </cell>
          <cell r="E63">
            <v>5</v>
          </cell>
          <cell r="F63">
            <v>4</v>
          </cell>
          <cell r="H63">
            <v>9</v>
          </cell>
          <cell r="I63">
            <v>6</v>
          </cell>
          <cell r="J63">
            <v>7</v>
          </cell>
          <cell r="K63">
            <v>13</v>
          </cell>
          <cell r="L63">
            <v>22</v>
          </cell>
          <cell r="M63">
            <v>11</v>
          </cell>
          <cell r="O63">
            <v>10</v>
          </cell>
          <cell r="P63">
            <v>7</v>
          </cell>
          <cell r="R63">
            <v>28</v>
          </cell>
          <cell r="S63">
            <v>50</v>
          </cell>
        </row>
        <row r="64">
          <cell r="B64" t="str">
            <v>E022-01-1086/2018</v>
          </cell>
          <cell r="C64" t="str">
            <v>MWAGHADI</v>
          </cell>
          <cell r="D64" t="str">
            <v xml:space="preserve">Brian Nelson </v>
          </cell>
          <cell r="E64">
            <v>7</v>
          </cell>
          <cell r="F64">
            <v>7</v>
          </cell>
          <cell r="H64">
            <v>14</v>
          </cell>
          <cell r="I64">
            <v>4</v>
          </cell>
          <cell r="J64">
            <v>7</v>
          </cell>
          <cell r="K64">
            <v>11</v>
          </cell>
          <cell r="L64">
            <v>25</v>
          </cell>
          <cell r="M64">
            <v>25</v>
          </cell>
          <cell r="O64">
            <v>15</v>
          </cell>
          <cell r="P64">
            <v>10</v>
          </cell>
          <cell r="R64">
            <v>50</v>
          </cell>
          <cell r="S64">
            <v>75</v>
          </cell>
        </row>
        <row r="65">
          <cell r="B65" t="str">
            <v>E022-01-1087/2018</v>
          </cell>
          <cell r="C65" t="str">
            <v>MUTUA</v>
          </cell>
          <cell r="D65" t="str">
            <v xml:space="preserve">Humphrey Muasya </v>
          </cell>
          <cell r="E65">
            <v>5</v>
          </cell>
          <cell r="F65">
            <v>3</v>
          </cell>
          <cell r="H65">
            <v>8</v>
          </cell>
          <cell r="I65">
            <v>4</v>
          </cell>
          <cell r="J65">
            <v>7</v>
          </cell>
          <cell r="K65">
            <v>11</v>
          </cell>
          <cell r="L65">
            <v>19</v>
          </cell>
          <cell r="M65">
            <v>12</v>
          </cell>
          <cell r="O65">
            <v>9</v>
          </cell>
          <cell r="R65">
            <v>21</v>
          </cell>
          <cell r="S65">
            <v>40</v>
          </cell>
        </row>
        <row r="66">
          <cell r="B66" t="str">
            <v>E022-01-1088/2018</v>
          </cell>
          <cell r="C66" t="str">
            <v>DERRICK</v>
          </cell>
          <cell r="D66" t="str">
            <v xml:space="preserve">Erick Obaso </v>
          </cell>
          <cell r="H66" t="str">
            <v>-</v>
          </cell>
          <cell r="K66" t="str">
            <v>-</v>
          </cell>
          <cell r="L66" t="str">
            <v>-</v>
          </cell>
          <cell r="R66" t="str">
            <v>-</v>
          </cell>
          <cell r="S66" t="str">
            <v>-</v>
          </cell>
        </row>
        <row r="67">
          <cell r="B67" t="str">
            <v>E022-01-1089/2018</v>
          </cell>
          <cell r="C67" t="str">
            <v>LEEHANEY</v>
          </cell>
          <cell r="D67" t="str">
            <v xml:space="preserve">George  </v>
          </cell>
          <cell r="E67">
            <v>6</v>
          </cell>
          <cell r="F67">
            <v>5</v>
          </cell>
          <cell r="H67">
            <v>11</v>
          </cell>
          <cell r="I67">
            <v>4</v>
          </cell>
          <cell r="J67">
            <v>6</v>
          </cell>
          <cell r="K67">
            <v>10</v>
          </cell>
          <cell r="L67">
            <v>21</v>
          </cell>
          <cell r="M67">
            <v>22</v>
          </cell>
          <cell r="O67">
            <v>11</v>
          </cell>
          <cell r="P67">
            <v>11</v>
          </cell>
          <cell r="R67">
            <v>44</v>
          </cell>
          <cell r="S67">
            <v>65</v>
          </cell>
        </row>
        <row r="68">
          <cell r="B68" t="str">
            <v>E022-01-1090/2018</v>
          </cell>
          <cell r="C68" t="str">
            <v>ASIAGO</v>
          </cell>
          <cell r="D68" t="str">
            <v xml:space="preserve">Nyambaka Kelvin </v>
          </cell>
          <cell r="E68">
            <v>2</v>
          </cell>
          <cell r="F68">
            <v>4</v>
          </cell>
          <cell r="H68">
            <v>6</v>
          </cell>
          <cell r="I68">
            <v>7</v>
          </cell>
          <cell r="J68">
            <v>6</v>
          </cell>
          <cell r="K68">
            <v>13</v>
          </cell>
          <cell r="L68">
            <v>19</v>
          </cell>
          <cell r="M68">
            <v>12</v>
          </cell>
          <cell r="O68">
            <v>8</v>
          </cell>
          <cell r="P68">
            <v>6</v>
          </cell>
          <cell r="R68">
            <v>26</v>
          </cell>
          <cell r="S68">
            <v>45</v>
          </cell>
        </row>
        <row r="69">
          <cell r="B69" t="str">
            <v>E022-01-1091/2018</v>
          </cell>
          <cell r="C69" t="str">
            <v>KARIUKI</v>
          </cell>
          <cell r="D69" t="str">
            <v xml:space="preserve">Daniel Njau </v>
          </cell>
          <cell r="E69">
            <v>6</v>
          </cell>
          <cell r="F69">
            <v>5</v>
          </cell>
          <cell r="H69">
            <v>11</v>
          </cell>
          <cell r="I69">
            <v>5</v>
          </cell>
          <cell r="J69">
            <v>7</v>
          </cell>
          <cell r="K69">
            <v>12</v>
          </cell>
          <cell r="L69">
            <v>23</v>
          </cell>
          <cell r="M69">
            <v>12.5</v>
          </cell>
          <cell r="O69">
            <v>9</v>
          </cell>
          <cell r="P69">
            <v>7.5</v>
          </cell>
          <cell r="R69">
            <v>29</v>
          </cell>
          <cell r="S69">
            <v>52</v>
          </cell>
        </row>
        <row r="70">
          <cell r="B70" t="str">
            <v>E022-01-1092/2018</v>
          </cell>
          <cell r="C70" t="str">
            <v>RAWAKA</v>
          </cell>
          <cell r="D70" t="str">
            <v>Andrew J Apwoka</v>
          </cell>
          <cell r="E70">
            <v>5</v>
          </cell>
          <cell r="F70">
            <v>4</v>
          </cell>
          <cell r="H70">
            <v>9</v>
          </cell>
          <cell r="I70">
            <v>5</v>
          </cell>
          <cell r="J70">
            <v>7</v>
          </cell>
          <cell r="K70">
            <v>12</v>
          </cell>
          <cell r="L70">
            <v>21</v>
          </cell>
          <cell r="M70">
            <v>14</v>
          </cell>
          <cell r="O70">
            <v>13</v>
          </cell>
          <cell r="P70">
            <v>8</v>
          </cell>
          <cell r="R70">
            <v>35</v>
          </cell>
          <cell r="S70">
            <v>56</v>
          </cell>
        </row>
        <row r="71">
          <cell r="B71" t="str">
            <v>E022-01-1093/2018</v>
          </cell>
          <cell r="C71" t="str">
            <v>OANDA</v>
          </cell>
          <cell r="D71" t="str">
            <v xml:space="preserve">Gavin Gisemba </v>
          </cell>
          <cell r="H71" t="str">
            <v>-</v>
          </cell>
          <cell r="K71" t="str">
            <v>-</v>
          </cell>
          <cell r="L71" t="str">
            <v>-</v>
          </cell>
          <cell r="R71" t="str">
            <v>-</v>
          </cell>
          <cell r="S71" t="str">
            <v>-</v>
          </cell>
        </row>
        <row r="72">
          <cell r="B72" t="str">
            <v>E022-01-1094/2018</v>
          </cell>
          <cell r="C72" t="str">
            <v>KEMBOI</v>
          </cell>
          <cell r="D72" t="str">
            <v xml:space="preserve">Collins Kipchirchir </v>
          </cell>
          <cell r="E72">
            <v>6</v>
          </cell>
          <cell r="F72">
            <v>5</v>
          </cell>
          <cell r="H72">
            <v>11</v>
          </cell>
          <cell r="I72">
            <v>5</v>
          </cell>
          <cell r="J72">
            <v>8</v>
          </cell>
          <cell r="K72">
            <v>13</v>
          </cell>
          <cell r="L72">
            <v>24</v>
          </cell>
          <cell r="M72">
            <v>11</v>
          </cell>
          <cell r="O72">
            <v>12</v>
          </cell>
          <cell r="P72">
            <v>4</v>
          </cell>
          <cell r="R72">
            <v>27</v>
          </cell>
          <cell r="S72">
            <v>51</v>
          </cell>
        </row>
        <row r="73">
          <cell r="B73" t="str">
            <v>E022-01-1095/2018</v>
          </cell>
          <cell r="C73" t="str">
            <v>KIBET</v>
          </cell>
          <cell r="D73" t="str">
            <v xml:space="preserve">Brian  </v>
          </cell>
          <cell r="E73">
            <v>5</v>
          </cell>
          <cell r="F73">
            <v>6</v>
          </cell>
          <cell r="H73">
            <v>11</v>
          </cell>
          <cell r="I73">
            <v>5</v>
          </cell>
          <cell r="J73">
            <v>8</v>
          </cell>
          <cell r="K73">
            <v>13</v>
          </cell>
          <cell r="L73">
            <v>24</v>
          </cell>
          <cell r="M73">
            <v>9</v>
          </cell>
          <cell r="O73">
            <v>9</v>
          </cell>
          <cell r="P73">
            <v>6</v>
          </cell>
          <cell r="R73">
            <v>24</v>
          </cell>
          <cell r="S73">
            <v>48</v>
          </cell>
        </row>
        <row r="74">
          <cell r="B74" t="str">
            <v>E022-01-1096/2018</v>
          </cell>
          <cell r="C74" t="str">
            <v>OTHIENO</v>
          </cell>
          <cell r="D74" t="str">
            <v xml:space="preserve">Jacob Magina </v>
          </cell>
          <cell r="E74">
            <v>4</v>
          </cell>
          <cell r="F74">
            <v>3</v>
          </cell>
          <cell r="H74">
            <v>7</v>
          </cell>
          <cell r="I74">
            <v>7</v>
          </cell>
          <cell r="J74">
            <v>6</v>
          </cell>
          <cell r="K74">
            <v>13</v>
          </cell>
          <cell r="L74">
            <v>20</v>
          </cell>
          <cell r="M74">
            <v>8</v>
          </cell>
          <cell r="O74">
            <v>7</v>
          </cell>
          <cell r="P74">
            <v>9</v>
          </cell>
          <cell r="R74">
            <v>24</v>
          </cell>
          <cell r="S74">
            <v>44</v>
          </cell>
        </row>
        <row r="75">
          <cell r="B75" t="str">
            <v>E022-01-1097/2018</v>
          </cell>
          <cell r="C75" t="str">
            <v>KUNG</v>
          </cell>
          <cell r="D75" t="str">
            <v>U J Gakonya</v>
          </cell>
          <cell r="E75">
            <v>5</v>
          </cell>
          <cell r="F75">
            <v>5</v>
          </cell>
          <cell r="H75">
            <v>10</v>
          </cell>
          <cell r="I75">
            <v>0</v>
          </cell>
          <cell r="J75">
            <v>0</v>
          </cell>
          <cell r="K75">
            <v>0</v>
          </cell>
          <cell r="L75">
            <v>10</v>
          </cell>
          <cell r="M75">
            <v>3.5</v>
          </cell>
          <cell r="O75">
            <v>6.5</v>
          </cell>
          <cell r="R75">
            <v>10</v>
          </cell>
          <cell r="S75">
            <v>20</v>
          </cell>
        </row>
        <row r="76">
          <cell r="B76" t="str">
            <v>E022-01-1098/2018</v>
          </cell>
          <cell r="C76" t="str">
            <v>MUGWE</v>
          </cell>
          <cell r="D76" t="str">
            <v xml:space="preserve">John Njoroge </v>
          </cell>
          <cell r="E76">
            <v>5</v>
          </cell>
          <cell r="F76">
            <v>4</v>
          </cell>
          <cell r="H76">
            <v>9</v>
          </cell>
          <cell r="I76">
            <v>6</v>
          </cell>
          <cell r="J76">
            <v>6</v>
          </cell>
          <cell r="K76">
            <v>12</v>
          </cell>
          <cell r="L76">
            <v>21</v>
          </cell>
          <cell r="M76">
            <v>20</v>
          </cell>
          <cell r="O76">
            <v>14</v>
          </cell>
          <cell r="P76">
            <v>9</v>
          </cell>
          <cell r="R76">
            <v>43</v>
          </cell>
          <cell r="S76">
            <v>64</v>
          </cell>
        </row>
        <row r="77">
          <cell r="B77" t="str">
            <v>E022-01-1099/2018</v>
          </cell>
          <cell r="C77" t="str">
            <v>WAIRIMU</v>
          </cell>
          <cell r="D77" t="str">
            <v xml:space="preserve">Everlyn Wanjiku </v>
          </cell>
          <cell r="E77">
            <v>5</v>
          </cell>
          <cell r="F77">
            <v>6</v>
          </cell>
          <cell r="H77">
            <v>11</v>
          </cell>
          <cell r="I77">
            <v>5</v>
          </cell>
          <cell r="J77">
            <v>6</v>
          </cell>
          <cell r="K77">
            <v>11</v>
          </cell>
          <cell r="L77">
            <v>22</v>
          </cell>
          <cell r="M77">
            <v>7.5</v>
          </cell>
          <cell r="O77">
            <v>15</v>
          </cell>
          <cell r="P77">
            <v>7.5</v>
          </cell>
          <cell r="R77">
            <v>30</v>
          </cell>
          <cell r="S77">
            <v>52</v>
          </cell>
        </row>
        <row r="78">
          <cell r="B78" t="str">
            <v>E022-01-1100/2018</v>
          </cell>
          <cell r="C78" t="str">
            <v>WANJALA</v>
          </cell>
          <cell r="D78" t="str">
            <v xml:space="preserve">Barasa Levy </v>
          </cell>
          <cell r="E78">
            <v>4</v>
          </cell>
          <cell r="F78">
            <v>5</v>
          </cell>
          <cell r="H78">
            <v>9</v>
          </cell>
          <cell r="I78">
            <v>8</v>
          </cell>
          <cell r="J78">
            <v>6</v>
          </cell>
          <cell r="K78">
            <v>14</v>
          </cell>
          <cell r="L78">
            <v>23</v>
          </cell>
          <cell r="M78">
            <v>11</v>
          </cell>
          <cell r="O78">
            <v>11</v>
          </cell>
          <cell r="P78">
            <v>7</v>
          </cell>
          <cell r="R78">
            <v>29</v>
          </cell>
          <cell r="S78">
            <v>52</v>
          </cell>
        </row>
        <row r="79">
          <cell r="B79" t="str">
            <v>E022-01-1101/2018</v>
          </cell>
          <cell r="C79" t="str">
            <v>THINDIU</v>
          </cell>
          <cell r="D79" t="str">
            <v xml:space="preserve">Keely Njoroge </v>
          </cell>
          <cell r="E79">
            <v>8</v>
          </cell>
          <cell r="F79">
            <v>6</v>
          </cell>
          <cell r="H79">
            <v>14</v>
          </cell>
          <cell r="I79">
            <v>4</v>
          </cell>
          <cell r="J79">
            <v>6</v>
          </cell>
          <cell r="K79">
            <v>10</v>
          </cell>
          <cell r="L79">
            <v>24</v>
          </cell>
          <cell r="M79">
            <v>21</v>
          </cell>
          <cell r="O79">
            <v>10</v>
          </cell>
          <cell r="P79">
            <v>12</v>
          </cell>
          <cell r="R79">
            <v>43</v>
          </cell>
          <cell r="S79">
            <v>67</v>
          </cell>
        </row>
        <row r="80">
          <cell r="B80" t="str">
            <v>E022-01-1102/2018</v>
          </cell>
          <cell r="C80" t="str">
            <v>KANYI</v>
          </cell>
          <cell r="D80" t="str">
            <v xml:space="preserve">Carson Wanjohi </v>
          </cell>
          <cell r="E80">
            <v>5</v>
          </cell>
          <cell r="F80">
            <v>5</v>
          </cell>
          <cell r="H80">
            <v>10</v>
          </cell>
          <cell r="I80">
            <v>5</v>
          </cell>
          <cell r="J80">
            <v>8</v>
          </cell>
          <cell r="K80">
            <v>13</v>
          </cell>
          <cell r="L80">
            <v>23</v>
          </cell>
          <cell r="M80">
            <v>15</v>
          </cell>
          <cell r="O80">
            <v>12</v>
          </cell>
          <cell r="P80">
            <v>9</v>
          </cell>
          <cell r="R80">
            <v>36</v>
          </cell>
          <cell r="S80">
            <v>59</v>
          </cell>
        </row>
        <row r="81">
          <cell r="B81" t="str">
            <v>E022-01-1169/2018</v>
          </cell>
          <cell r="C81" t="str">
            <v>NGANGA</v>
          </cell>
          <cell r="D81" t="str">
            <v xml:space="preserve">Joseph Mwangi </v>
          </cell>
          <cell r="E81">
            <v>5</v>
          </cell>
          <cell r="F81">
            <v>6</v>
          </cell>
          <cell r="H81">
            <v>11</v>
          </cell>
          <cell r="I81">
            <v>6</v>
          </cell>
          <cell r="J81">
            <v>7</v>
          </cell>
          <cell r="K81">
            <v>13</v>
          </cell>
          <cell r="L81">
            <v>24</v>
          </cell>
          <cell r="M81">
            <v>15.5</v>
          </cell>
          <cell r="O81">
            <v>14</v>
          </cell>
          <cell r="P81">
            <v>8.5</v>
          </cell>
          <cell r="R81">
            <v>38</v>
          </cell>
          <cell r="S81">
            <v>62</v>
          </cell>
        </row>
        <row r="82">
          <cell r="B82" t="str">
            <v>E022-01-1283/2018</v>
          </cell>
          <cell r="C82" t="str">
            <v>KIPKIRUI</v>
          </cell>
          <cell r="D82" t="str">
            <v xml:space="preserve">Paul  </v>
          </cell>
          <cell r="E82">
            <v>7</v>
          </cell>
          <cell r="F82">
            <v>7</v>
          </cell>
          <cell r="H82">
            <v>14</v>
          </cell>
          <cell r="I82">
            <v>5</v>
          </cell>
          <cell r="J82">
            <v>7</v>
          </cell>
          <cell r="K82">
            <v>12</v>
          </cell>
          <cell r="L82">
            <v>26</v>
          </cell>
          <cell r="M82">
            <v>15</v>
          </cell>
          <cell r="O82">
            <v>11</v>
          </cell>
          <cell r="P82">
            <v>7</v>
          </cell>
          <cell r="R82">
            <v>33</v>
          </cell>
          <cell r="S82">
            <v>59</v>
          </cell>
        </row>
        <row r="83">
          <cell r="B83" t="str">
            <v>E022-01-1412/2018</v>
          </cell>
          <cell r="C83" t="str">
            <v>MOMANYI</v>
          </cell>
          <cell r="D83" t="str">
            <v xml:space="preserve">Silvester Omwaga </v>
          </cell>
          <cell r="E83">
            <v>6</v>
          </cell>
          <cell r="F83">
            <v>5</v>
          </cell>
          <cell r="H83">
            <v>11</v>
          </cell>
          <cell r="I83">
            <v>7</v>
          </cell>
          <cell r="J83">
            <v>7</v>
          </cell>
          <cell r="K83">
            <v>14</v>
          </cell>
          <cell r="L83">
            <v>25</v>
          </cell>
          <cell r="M83">
            <v>16</v>
          </cell>
          <cell r="O83">
            <v>10</v>
          </cell>
          <cell r="P83">
            <v>7</v>
          </cell>
          <cell r="R83">
            <v>33</v>
          </cell>
          <cell r="S83">
            <v>58</v>
          </cell>
        </row>
        <row r="84">
          <cell r="B84" t="str">
            <v>E022-01-1473/2018</v>
          </cell>
          <cell r="C84" t="str">
            <v>MWORIA</v>
          </cell>
          <cell r="D84" t="str">
            <v xml:space="preserve">VINCENT MWENDE </v>
          </cell>
          <cell r="E84">
            <v>7</v>
          </cell>
          <cell r="F84">
            <v>7</v>
          </cell>
          <cell r="H84">
            <v>14</v>
          </cell>
          <cell r="I84">
            <v>5</v>
          </cell>
          <cell r="J84">
            <v>8</v>
          </cell>
          <cell r="K84">
            <v>13</v>
          </cell>
          <cell r="L84">
            <v>27</v>
          </cell>
          <cell r="M84">
            <v>19</v>
          </cell>
          <cell r="O84">
            <v>10.5</v>
          </cell>
          <cell r="P84">
            <v>10.5</v>
          </cell>
          <cell r="R84">
            <v>40</v>
          </cell>
          <cell r="S84">
            <v>67</v>
          </cell>
        </row>
        <row r="85">
          <cell r="B85" t="str">
            <v>E022-01-1475/2018</v>
          </cell>
          <cell r="C85" t="str">
            <v>KIARA</v>
          </cell>
          <cell r="D85" t="str">
            <v xml:space="preserve">BRIAN MUGAMBI </v>
          </cell>
          <cell r="E85">
            <v>6</v>
          </cell>
          <cell r="F85">
            <v>6</v>
          </cell>
          <cell r="H85">
            <v>12</v>
          </cell>
          <cell r="I85">
            <v>6</v>
          </cell>
          <cell r="J85">
            <v>7</v>
          </cell>
          <cell r="K85">
            <v>13</v>
          </cell>
          <cell r="L85">
            <v>25</v>
          </cell>
          <cell r="M85">
            <v>16</v>
          </cell>
          <cell r="O85">
            <v>9</v>
          </cell>
          <cell r="P85">
            <v>7</v>
          </cell>
          <cell r="R85">
            <v>32</v>
          </cell>
          <cell r="S85">
            <v>57</v>
          </cell>
        </row>
        <row r="86">
          <cell r="B86" t="str">
            <v>E022-01-1486/2018</v>
          </cell>
          <cell r="C86" t="str">
            <v>MUNENE</v>
          </cell>
          <cell r="D86" t="str">
            <v xml:space="preserve">VICTOR IAN </v>
          </cell>
          <cell r="E86">
            <v>4</v>
          </cell>
          <cell r="F86">
            <v>2</v>
          </cell>
          <cell r="H86">
            <v>6</v>
          </cell>
          <cell r="I86">
            <v>7</v>
          </cell>
          <cell r="J86">
            <v>6</v>
          </cell>
          <cell r="K86">
            <v>13</v>
          </cell>
          <cell r="L86">
            <v>19</v>
          </cell>
          <cell r="M86">
            <v>9.5</v>
          </cell>
          <cell r="O86">
            <v>10.5</v>
          </cell>
          <cell r="P86">
            <v>5</v>
          </cell>
          <cell r="R86">
            <v>25</v>
          </cell>
          <cell r="S86">
            <v>44</v>
          </cell>
        </row>
        <row r="87">
          <cell r="B87" t="str">
            <v>E022-01-1539/2018</v>
          </cell>
          <cell r="C87" t="str">
            <v>MWANGI</v>
          </cell>
          <cell r="D87" t="str">
            <v xml:space="preserve">LUKE VICTOR </v>
          </cell>
          <cell r="E87">
            <v>6</v>
          </cell>
          <cell r="F87">
            <v>7</v>
          </cell>
          <cell r="H87">
            <v>13</v>
          </cell>
          <cell r="I87">
            <v>7</v>
          </cell>
          <cell r="J87">
            <v>7</v>
          </cell>
          <cell r="K87">
            <v>14</v>
          </cell>
          <cell r="L87">
            <v>27</v>
          </cell>
          <cell r="M87">
            <v>20</v>
          </cell>
          <cell r="O87">
            <v>9</v>
          </cell>
          <cell r="P87">
            <v>4</v>
          </cell>
          <cell r="R87">
            <v>33</v>
          </cell>
          <cell r="S87">
            <v>60</v>
          </cell>
        </row>
        <row r="88">
          <cell r="B88" t="str">
            <v>E022-01-1566/2018</v>
          </cell>
          <cell r="C88" t="str">
            <v>MUIRURI</v>
          </cell>
          <cell r="D88" t="str">
            <v xml:space="preserve">VIVIAN WANJIRU </v>
          </cell>
          <cell r="E88">
            <v>4</v>
          </cell>
          <cell r="F88">
            <v>5</v>
          </cell>
          <cell r="H88">
            <v>9</v>
          </cell>
          <cell r="I88">
            <v>5</v>
          </cell>
          <cell r="J88">
            <v>8</v>
          </cell>
          <cell r="K88">
            <v>13</v>
          </cell>
          <cell r="L88">
            <v>22</v>
          </cell>
          <cell r="M88">
            <v>10.5</v>
          </cell>
          <cell r="O88">
            <v>7.5</v>
          </cell>
          <cell r="P88">
            <v>4</v>
          </cell>
          <cell r="R88">
            <v>22</v>
          </cell>
          <cell r="S88">
            <v>44</v>
          </cell>
        </row>
        <row r="89">
          <cell r="B89" t="str">
            <v>E022-01-1755/2018</v>
          </cell>
          <cell r="C89" t="str">
            <v>WANJOHI</v>
          </cell>
          <cell r="D89" t="str">
            <v xml:space="preserve">Quinton Muriuki </v>
          </cell>
          <cell r="E89">
            <v>4</v>
          </cell>
          <cell r="F89">
            <v>3</v>
          </cell>
          <cell r="H89">
            <v>7</v>
          </cell>
          <cell r="I89">
            <v>5</v>
          </cell>
          <cell r="J89">
            <v>7</v>
          </cell>
          <cell r="K89">
            <v>12</v>
          </cell>
          <cell r="L89">
            <v>19</v>
          </cell>
          <cell r="R89">
            <v>0</v>
          </cell>
          <cell r="S89" t="str">
            <v>cat19</v>
          </cell>
        </row>
        <row r="90">
          <cell r="B90" t="str">
            <v>E022-01-1757/2018</v>
          </cell>
          <cell r="C90" t="str">
            <v>ORINA</v>
          </cell>
          <cell r="D90" t="str">
            <v xml:space="preserve">Dorothy Kwamboka </v>
          </cell>
          <cell r="E90">
            <v>7</v>
          </cell>
          <cell r="F90">
            <v>7</v>
          </cell>
          <cell r="H90">
            <v>14</v>
          </cell>
          <cell r="I90">
            <v>5</v>
          </cell>
          <cell r="J90">
            <v>8</v>
          </cell>
          <cell r="K90">
            <v>13</v>
          </cell>
          <cell r="L90">
            <v>27</v>
          </cell>
          <cell r="M90">
            <v>20.5</v>
          </cell>
          <cell r="O90">
            <v>12</v>
          </cell>
          <cell r="P90">
            <v>13.5</v>
          </cell>
          <cell r="R90">
            <v>46</v>
          </cell>
          <cell r="S90">
            <v>73</v>
          </cell>
        </row>
        <row r="91">
          <cell r="B91" t="str">
            <v>E022-01-1764/2018</v>
          </cell>
          <cell r="C91" t="str">
            <v>MWANGI</v>
          </cell>
          <cell r="D91" t="str">
            <v xml:space="preserve">Martin Kinyanjui </v>
          </cell>
          <cell r="E91">
            <v>7</v>
          </cell>
          <cell r="F91">
            <v>5</v>
          </cell>
          <cell r="H91">
            <v>12</v>
          </cell>
          <cell r="I91">
            <v>6</v>
          </cell>
          <cell r="J91">
            <v>6</v>
          </cell>
          <cell r="K91">
            <v>12</v>
          </cell>
          <cell r="L91">
            <v>24</v>
          </cell>
          <cell r="M91">
            <v>21</v>
          </cell>
          <cell r="O91">
            <v>11</v>
          </cell>
          <cell r="P91">
            <v>7</v>
          </cell>
          <cell r="R91">
            <v>39</v>
          </cell>
          <cell r="S91">
            <v>63</v>
          </cell>
        </row>
        <row r="92">
          <cell r="B92" t="str">
            <v>E022-01-1789/2018</v>
          </cell>
          <cell r="C92" t="str">
            <v>KURIA</v>
          </cell>
          <cell r="D92" t="str">
            <v xml:space="preserve">IAN MARTIN </v>
          </cell>
          <cell r="E92">
            <v>5</v>
          </cell>
          <cell r="F92">
            <v>5</v>
          </cell>
          <cell r="H92">
            <v>10</v>
          </cell>
          <cell r="I92">
            <v>0</v>
          </cell>
          <cell r="J92">
            <v>6</v>
          </cell>
          <cell r="K92">
            <v>6</v>
          </cell>
          <cell r="L92">
            <v>16</v>
          </cell>
          <cell r="M92">
            <v>6</v>
          </cell>
          <cell r="O92">
            <v>11</v>
          </cell>
          <cell r="P92">
            <v>7</v>
          </cell>
          <cell r="R92">
            <v>24</v>
          </cell>
          <cell r="S92">
            <v>40</v>
          </cell>
        </row>
        <row r="93">
          <cell r="B93" t="str">
            <v>E022-01-1801/2018</v>
          </cell>
          <cell r="C93" t="str">
            <v>NGANGA</v>
          </cell>
          <cell r="D93" t="str">
            <v xml:space="preserve">DENNIS MURAINI </v>
          </cell>
          <cell r="E93">
            <v>5</v>
          </cell>
          <cell r="F93">
            <v>4</v>
          </cell>
          <cell r="H93">
            <v>9</v>
          </cell>
          <cell r="I93">
            <v>7</v>
          </cell>
          <cell r="J93">
            <v>6</v>
          </cell>
          <cell r="K93">
            <v>13</v>
          </cell>
          <cell r="L93">
            <v>22</v>
          </cell>
          <cell r="M93">
            <v>15</v>
          </cell>
          <cell r="O93">
            <v>12</v>
          </cell>
          <cell r="P93">
            <v>6</v>
          </cell>
          <cell r="R93">
            <v>33</v>
          </cell>
          <cell r="S93">
            <v>55</v>
          </cell>
        </row>
        <row r="94">
          <cell r="B94" t="str">
            <v>E022-01-1813/2018</v>
          </cell>
          <cell r="C94" t="str">
            <v>WANJERI</v>
          </cell>
          <cell r="D94" t="str">
            <v xml:space="preserve">Mary Wanjiku </v>
          </cell>
          <cell r="E94">
            <v>5</v>
          </cell>
          <cell r="F94">
            <v>6</v>
          </cell>
          <cell r="H94">
            <v>11</v>
          </cell>
          <cell r="I94">
            <v>5</v>
          </cell>
          <cell r="J94">
            <v>7</v>
          </cell>
          <cell r="K94">
            <v>12</v>
          </cell>
          <cell r="L94">
            <v>23</v>
          </cell>
          <cell r="M94">
            <v>9</v>
          </cell>
          <cell r="O94">
            <v>7</v>
          </cell>
          <cell r="P94">
            <v>5</v>
          </cell>
          <cell r="R94">
            <v>21</v>
          </cell>
          <cell r="S94">
            <v>44</v>
          </cell>
        </row>
        <row r="95">
          <cell r="B95" t="str">
            <v>E022-01-1816/2018</v>
          </cell>
          <cell r="C95" t="str">
            <v>KIOKO</v>
          </cell>
          <cell r="D95" t="str">
            <v xml:space="preserve">EVANS MUTUKU </v>
          </cell>
          <cell r="E95">
            <v>5</v>
          </cell>
          <cell r="F95">
            <v>6</v>
          </cell>
          <cell r="H95">
            <v>11</v>
          </cell>
          <cell r="I95">
            <v>6</v>
          </cell>
          <cell r="J95">
            <v>6</v>
          </cell>
          <cell r="K95">
            <v>12</v>
          </cell>
          <cell r="L95">
            <v>23</v>
          </cell>
          <cell r="M95">
            <v>10.5</v>
          </cell>
          <cell r="O95">
            <v>4.5</v>
          </cell>
          <cell r="P95">
            <v>4</v>
          </cell>
          <cell r="R95">
            <v>19</v>
          </cell>
          <cell r="S95">
            <v>42</v>
          </cell>
        </row>
        <row r="96">
          <cell r="B96" t="str">
            <v>E022-01-1824/2018</v>
          </cell>
          <cell r="C96" t="str">
            <v>KAMIRI</v>
          </cell>
          <cell r="D96" t="str">
            <v>Victor Aminiel Njunge</v>
          </cell>
          <cell r="E96">
            <v>5</v>
          </cell>
          <cell r="F96">
            <v>3</v>
          </cell>
          <cell r="H96">
            <v>8</v>
          </cell>
          <cell r="I96">
            <v>4</v>
          </cell>
          <cell r="J96">
            <v>6</v>
          </cell>
          <cell r="K96">
            <v>10</v>
          </cell>
          <cell r="L96">
            <v>18</v>
          </cell>
          <cell r="M96">
            <v>17</v>
          </cell>
          <cell r="O96">
            <v>10</v>
          </cell>
          <cell r="P96">
            <v>9</v>
          </cell>
          <cell r="R96">
            <v>36</v>
          </cell>
          <cell r="S96">
            <v>54</v>
          </cell>
        </row>
        <row r="97">
          <cell r="B97" t="str">
            <v>E022-01-1828/2018</v>
          </cell>
          <cell r="C97" t="str">
            <v>MULWA</v>
          </cell>
          <cell r="D97" t="str">
            <v xml:space="preserve">Joseph Musya </v>
          </cell>
          <cell r="E97">
            <v>5</v>
          </cell>
          <cell r="F97">
            <v>6</v>
          </cell>
          <cell r="H97">
            <v>11</v>
          </cell>
          <cell r="I97">
            <v>5</v>
          </cell>
          <cell r="J97">
            <v>7</v>
          </cell>
          <cell r="K97">
            <v>12</v>
          </cell>
          <cell r="L97">
            <v>23</v>
          </cell>
          <cell r="M97">
            <v>22</v>
          </cell>
          <cell r="N97">
            <v>8</v>
          </cell>
          <cell r="O97">
            <v>10</v>
          </cell>
          <cell r="R97">
            <v>40</v>
          </cell>
          <cell r="S97">
            <v>63</v>
          </cell>
        </row>
        <row r="98">
          <cell r="B98" t="str">
            <v>E022-01-1831/2018</v>
          </cell>
          <cell r="C98" t="str">
            <v>CHERUIYOT</v>
          </cell>
          <cell r="D98" t="str">
            <v xml:space="preserve">Desmond  </v>
          </cell>
          <cell r="E98">
            <v>8</v>
          </cell>
          <cell r="F98">
            <v>8</v>
          </cell>
          <cell r="H98">
            <v>16</v>
          </cell>
          <cell r="I98">
            <v>8</v>
          </cell>
          <cell r="J98">
            <v>7</v>
          </cell>
          <cell r="K98">
            <v>15</v>
          </cell>
          <cell r="L98">
            <v>31</v>
          </cell>
          <cell r="M98">
            <v>15</v>
          </cell>
          <cell r="N98">
            <v>7</v>
          </cell>
          <cell r="O98">
            <v>10</v>
          </cell>
          <cell r="R98">
            <v>32</v>
          </cell>
          <cell r="S98">
            <v>63</v>
          </cell>
        </row>
        <row r="99">
          <cell r="B99" t="str">
            <v>E022-01-1832/2018</v>
          </cell>
          <cell r="C99" t="str">
            <v>MUKIRI</v>
          </cell>
          <cell r="D99" t="str">
            <v xml:space="preserve">LORNACLARE  </v>
          </cell>
          <cell r="E99">
            <v>4</v>
          </cell>
          <cell r="F99">
            <v>5</v>
          </cell>
          <cell r="H99">
            <v>9</v>
          </cell>
          <cell r="I99">
            <v>4</v>
          </cell>
          <cell r="J99">
            <v>6</v>
          </cell>
          <cell r="K99">
            <v>10</v>
          </cell>
          <cell r="L99">
            <v>19</v>
          </cell>
          <cell r="M99">
            <v>19</v>
          </cell>
          <cell r="O99">
            <v>12.5</v>
          </cell>
          <cell r="P99">
            <v>4.5</v>
          </cell>
          <cell r="R99">
            <v>36</v>
          </cell>
          <cell r="S99">
            <v>55</v>
          </cell>
        </row>
        <row r="100">
          <cell r="B100" t="str">
            <v>E022-01-1838/2018</v>
          </cell>
          <cell r="C100" t="str">
            <v>MATHENGE</v>
          </cell>
          <cell r="D100" t="str">
            <v xml:space="preserve">Timons Kingau </v>
          </cell>
          <cell r="E100">
            <v>4</v>
          </cell>
          <cell r="F100">
            <v>4</v>
          </cell>
          <cell r="H100">
            <v>8</v>
          </cell>
          <cell r="I100">
            <v>2</v>
          </cell>
          <cell r="J100">
            <v>6</v>
          </cell>
          <cell r="K100">
            <v>8</v>
          </cell>
          <cell r="L100">
            <v>16</v>
          </cell>
          <cell r="M100">
            <v>12</v>
          </cell>
          <cell r="O100">
            <v>8</v>
          </cell>
          <cell r="P100">
            <v>5</v>
          </cell>
          <cell r="R100">
            <v>25</v>
          </cell>
          <cell r="S100">
            <v>41</v>
          </cell>
        </row>
        <row r="101">
          <cell r="B101" t="str">
            <v>E022-01-1855/2018</v>
          </cell>
          <cell r="C101" t="str">
            <v>NYUTU</v>
          </cell>
          <cell r="D101" t="str">
            <v>Agnes Gathoni</v>
          </cell>
          <cell r="E101">
            <v>0</v>
          </cell>
          <cell r="F101">
            <v>3</v>
          </cell>
          <cell r="H101">
            <v>3</v>
          </cell>
          <cell r="I101">
            <v>5</v>
          </cell>
          <cell r="J101">
            <v>0</v>
          </cell>
          <cell r="K101">
            <v>5</v>
          </cell>
          <cell r="L101">
            <v>8</v>
          </cell>
          <cell r="M101">
            <v>8</v>
          </cell>
          <cell r="N101">
            <v>1</v>
          </cell>
          <cell r="O101">
            <v>6</v>
          </cell>
          <cell r="R101">
            <v>15</v>
          </cell>
          <cell r="S101">
            <v>23</v>
          </cell>
        </row>
        <row r="102">
          <cell r="B102" t="str">
            <v>E022-01-0736/2017</v>
          </cell>
          <cell r="C102" t="str">
            <v xml:space="preserve">WAMBANI </v>
          </cell>
          <cell r="D102" t="str">
            <v>Esther</v>
          </cell>
          <cell r="E102">
            <v>6</v>
          </cell>
          <cell r="F102">
            <v>3</v>
          </cell>
          <cell r="H102">
            <v>9</v>
          </cell>
          <cell r="I102">
            <v>0</v>
          </cell>
          <cell r="J102">
            <v>0</v>
          </cell>
          <cell r="K102">
            <v>0</v>
          </cell>
          <cell r="L102">
            <v>9</v>
          </cell>
          <cell r="M102">
            <v>16</v>
          </cell>
          <cell r="O102">
            <v>11</v>
          </cell>
          <cell r="P102">
            <v>11</v>
          </cell>
          <cell r="R102">
            <v>38</v>
          </cell>
          <cell r="S102">
            <v>47</v>
          </cell>
        </row>
        <row r="103">
          <cell r="B103" t="str">
            <v>E022-01-1753/2017</v>
          </cell>
          <cell r="C103" t="str">
            <v>CHEPKIRUI</v>
          </cell>
          <cell r="D103" t="str">
            <v xml:space="preserve">Janet  </v>
          </cell>
          <cell r="E103">
            <v>7</v>
          </cell>
          <cell r="F103">
            <v>8</v>
          </cell>
          <cell r="H103">
            <v>15</v>
          </cell>
          <cell r="I103">
            <v>5</v>
          </cell>
          <cell r="J103">
            <v>8</v>
          </cell>
          <cell r="K103">
            <v>13</v>
          </cell>
          <cell r="L103">
            <v>28</v>
          </cell>
          <cell r="M103">
            <v>23</v>
          </cell>
          <cell r="O103">
            <v>12</v>
          </cell>
          <cell r="P103">
            <v>12</v>
          </cell>
          <cell r="R103">
            <v>47</v>
          </cell>
          <cell r="S103">
            <v>75</v>
          </cell>
        </row>
        <row r="104">
          <cell r="B104" t="str">
            <v>E022-01-0732/2017</v>
          </cell>
          <cell r="C104" t="str">
            <v>KIPNGENOH</v>
          </cell>
          <cell r="D104" t="str">
            <v>Kennedy Bett</v>
          </cell>
          <cell r="F104" t="str">
            <v>SUPPLEMENTARY</v>
          </cell>
          <cell r="K104" t="str">
            <v>-</v>
          </cell>
          <cell r="L104" t="str">
            <v>-</v>
          </cell>
          <cell r="M104">
            <v>13.5</v>
          </cell>
          <cell r="O104">
            <v>9</v>
          </cell>
          <cell r="P104">
            <v>6.5</v>
          </cell>
          <cell r="R104">
            <v>29</v>
          </cell>
          <cell r="S104" t="str">
            <v>Exam29</v>
          </cell>
        </row>
      </sheetData>
      <sheetData sheetId="5" refreshError="1">
        <row r="17">
          <cell r="B17" t="str">
            <v>E022-01-0113/2018</v>
          </cell>
          <cell r="C17" t="str">
            <v>GITHINJI Victor</v>
          </cell>
          <cell r="D17">
            <v>20</v>
          </cell>
          <cell r="E17">
            <v>16</v>
          </cell>
          <cell r="G17">
            <v>10.333333333333332</v>
          </cell>
          <cell r="H17">
            <v>7</v>
          </cell>
          <cell r="I17">
            <v>8</v>
          </cell>
          <cell r="J17">
            <v>9</v>
          </cell>
          <cell r="K17">
            <v>8</v>
          </cell>
          <cell r="L17">
            <v>18.3</v>
          </cell>
          <cell r="M17">
            <v>17</v>
          </cell>
          <cell r="N17">
            <v>10</v>
          </cell>
          <cell r="Q17">
            <v>12</v>
          </cell>
          <cell r="R17">
            <v>39</v>
          </cell>
          <cell r="S17">
            <v>57</v>
          </cell>
        </row>
        <row r="18">
          <cell r="B18" t="str">
            <v>E022-01-0278/2018</v>
          </cell>
          <cell r="C18" t="str">
            <v>MENGICH Kipkemei Oliver</v>
          </cell>
          <cell r="D18">
            <v>30</v>
          </cell>
          <cell r="E18">
            <v>26</v>
          </cell>
          <cell r="G18">
            <v>16.166666666666668</v>
          </cell>
          <cell r="H18">
            <v>10</v>
          </cell>
          <cell r="I18">
            <v>8</v>
          </cell>
          <cell r="J18">
            <v>10</v>
          </cell>
          <cell r="K18">
            <v>9.3333333333333339</v>
          </cell>
          <cell r="L18">
            <v>25.5</v>
          </cell>
          <cell r="M18">
            <v>21</v>
          </cell>
          <cell r="N18">
            <v>17</v>
          </cell>
          <cell r="O18">
            <v>16</v>
          </cell>
          <cell r="R18">
            <v>54</v>
          </cell>
          <cell r="S18">
            <v>80</v>
          </cell>
        </row>
        <row r="19">
          <cell r="B19" t="str">
            <v>E022-01-0281/2018</v>
          </cell>
          <cell r="C19" t="str">
            <v xml:space="preserve">MATHENGE Joseph Maina </v>
          </cell>
          <cell r="D19">
            <v>24</v>
          </cell>
          <cell r="E19">
            <v>20</v>
          </cell>
          <cell r="G19">
            <v>12.666666666666666</v>
          </cell>
          <cell r="H19">
            <v>8</v>
          </cell>
          <cell r="I19">
            <v>8</v>
          </cell>
          <cell r="J19">
            <v>9</v>
          </cell>
          <cell r="K19">
            <v>8.3333333333333339</v>
          </cell>
          <cell r="L19">
            <v>21</v>
          </cell>
          <cell r="M19">
            <v>16</v>
          </cell>
          <cell r="N19">
            <v>14</v>
          </cell>
          <cell r="Q19">
            <v>13</v>
          </cell>
          <cell r="R19">
            <v>43</v>
          </cell>
          <cell r="S19">
            <v>64</v>
          </cell>
        </row>
        <row r="20">
          <cell r="B20" t="str">
            <v>E022-01-0479/2018</v>
          </cell>
          <cell r="C20" t="str">
            <v>BETT Kipkorir Morgan</v>
          </cell>
          <cell r="D20">
            <v>20</v>
          </cell>
          <cell r="E20">
            <v>23</v>
          </cell>
          <cell r="G20">
            <v>12.666666666666666</v>
          </cell>
          <cell r="H20">
            <v>6</v>
          </cell>
          <cell r="I20">
            <v>8</v>
          </cell>
          <cell r="J20">
            <v>9</v>
          </cell>
          <cell r="K20">
            <v>7.666666666666667</v>
          </cell>
          <cell r="L20">
            <v>20.3</v>
          </cell>
          <cell r="M20">
            <v>25</v>
          </cell>
          <cell r="N20">
            <v>19</v>
          </cell>
          <cell r="Q20">
            <v>18</v>
          </cell>
          <cell r="R20">
            <v>62</v>
          </cell>
          <cell r="S20">
            <v>82</v>
          </cell>
        </row>
        <row r="21">
          <cell r="B21" t="str">
            <v>E022-01-0491/2018</v>
          </cell>
          <cell r="C21" t="str">
            <v xml:space="preserve">WAFULA Nickson Wirula </v>
          </cell>
          <cell r="D21">
            <v>22</v>
          </cell>
          <cell r="E21">
            <v>24</v>
          </cell>
          <cell r="G21">
            <v>13.5</v>
          </cell>
          <cell r="H21">
            <v>7</v>
          </cell>
          <cell r="I21">
            <v>8</v>
          </cell>
          <cell r="J21">
            <v>8</v>
          </cell>
          <cell r="K21">
            <v>7.666666666666667</v>
          </cell>
          <cell r="L21">
            <v>21.2</v>
          </cell>
          <cell r="M21">
            <v>13</v>
          </cell>
          <cell r="N21">
            <v>8</v>
          </cell>
          <cell r="P21">
            <v>9</v>
          </cell>
          <cell r="R21">
            <v>30</v>
          </cell>
          <cell r="S21">
            <v>51</v>
          </cell>
        </row>
        <row r="22">
          <cell r="B22" t="str">
            <v>E022-01-0496/2018</v>
          </cell>
          <cell r="C22" t="str">
            <v xml:space="preserve">WAITHIRA Allan Mucheru </v>
          </cell>
          <cell r="D22">
            <v>24</v>
          </cell>
          <cell r="E22">
            <v>23</v>
          </cell>
          <cell r="G22">
            <v>13.666666666666668</v>
          </cell>
          <cell r="H22">
            <v>7</v>
          </cell>
          <cell r="I22">
            <v>8</v>
          </cell>
          <cell r="J22">
            <v>9</v>
          </cell>
          <cell r="K22">
            <v>8</v>
          </cell>
          <cell r="L22">
            <v>21.7</v>
          </cell>
          <cell r="M22">
            <v>21</v>
          </cell>
          <cell r="N22">
            <v>11</v>
          </cell>
          <cell r="Q22">
            <v>19</v>
          </cell>
          <cell r="R22">
            <v>51</v>
          </cell>
          <cell r="S22">
            <v>73</v>
          </cell>
        </row>
        <row r="23">
          <cell r="B23" t="str">
            <v>E022-01-0762/2018</v>
          </cell>
          <cell r="C23" t="str">
            <v>MBAGA Gyavira Tuzinde</v>
          </cell>
          <cell r="D23">
            <v>19</v>
          </cell>
          <cell r="E23">
            <v>18</v>
          </cell>
          <cell r="G23">
            <v>10.75</v>
          </cell>
          <cell r="H23">
            <v>7</v>
          </cell>
          <cell r="I23">
            <v>8</v>
          </cell>
          <cell r="J23">
            <v>6</v>
          </cell>
          <cell r="K23">
            <v>7</v>
          </cell>
          <cell r="L23">
            <v>17.8</v>
          </cell>
          <cell r="M23">
            <v>15</v>
          </cell>
          <cell r="N23">
            <v>10</v>
          </cell>
          <cell r="O23">
            <v>2</v>
          </cell>
          <cell r="R23">
            <v>27</v>
          </cell>
          <cell r="S23">
            <v>45</v>
          </cell>
        </row>
        <row r="24">
          <cell r="B24" t="str">
            <v>E022-01-1045/2018</v>
          </cell>
          <cell r="C24" t="str">
            <v>MWALUGHO Elijah Masaka</v>
          </cell>
          <cell r="D24">
            <v>15</v>
          </cell>
          <cell r="E24">
            <v>24</v>
          </cell>
          <cell r="G24">
            <v>11.75</v>
          </cell>
          <cell r="H24">
            <v>6</v>
          </cell>
          <cell r="I24">
            <v>8</v>
          </cell>
          <cell r="J24">
            <v>7</v>
          </cell>
          <cell r="K24">
            <v>7</v>
          </cell>
          <cell r="L24">
            <v>18.8</v>
          </cell>
          <cell r="M24">
            <v>9</v>
          </cell>
          <cell r="N24">
            <v>2</v>
          </cell>
          <cell r="Q24">
            <v>12</v>
          </cell>
          <cell r="R24">
            <v>23</v>
          </cell>
          <cell r="S24">
            <v>42</v>
          </cell>
        </row>
        <row r="25">
          <cell r="B25" t="str">
            <v>E022-01-1046/2018</v>
          </cell>
          <cell r="C25" t="str">
            <v>OLOLCHOKI Duncan Mwaniki</v>
          </cell>
          <cell r="D25">
            <v>11</v>
          </cell>
          <cell r="E25">
            <v>16</v>
          </cell>
          <cell r="G25">
            <v>8.0833333333333339</v>
          </cell>
          <cell r="H25">
            <v>6</v>
          </cell>
          <cell r="I25">
            <v>7</v>
          </cell>
          <cell r="J25">
            <v>5</v>
          </cell>
          <cell r="K25">
            <v>6</v>
          </cell>
          <cell r="L25">
            <v>14.1</v>
          </cell>
          <cell r="M25">
            <v>20</v>
          </cell>
          <cell r="N25">
            <v>6</v>
          </cell>
          <cell r="O25">
            <v>16</v>
          </cell>
          <cell r="R25">
            <v>42</v>
          </cell>
          <cell r="S25">
            <v>56</v>
          </cell>
        </row>
        <row r="26">
          <cell r="B26" t="str">
            <v>E022-01-1047/2018</v>
          </cell>
          <cell r="C26" t="str">
            <v>WACHIRA Maurice Mwangi</v>
          </cell>
          <cell r="D26">
            <v>22</v>
          </cell>
          <cell r="E26">
            <v>17</v>
          </cell>
          <cell r="G26">
            <v>11.166666666666668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11.2</v>
          </cell>
          <cell r="M26">
            <v>13</v>
          </cell>
          <cell r="O26">
            <v>17</v>
          </cell>
          <cell r="P26">
            <v>15</v>
          </cell>
          <cell r="R26">
            <v>45</v>
          </cell>
          <cell r="S26">
            <v>56</v>
          </cell>
        </row>
        <row r="27">
          <cell r="B27" t="str">
            <v>E022-01-1048/2018</v>
          </cell>
          <cell r="C27" t="str">
            <v>SESAT Kiprop Ian</v>
          </cell>
          <cell r="D27">
            <v>23</v>
          </cell>
          <cell r="E27">
            <v>17</v>
          </cell>
          <cell r="G27">
            <v>11.416666666666666</v>
          </cell>
          <cell r="H27">
            <v>6</v>
          </cell>
          <cell r="I27">
            <v>8</v>
          </cell>
          <cell r="J27">
            <v>10</v>
          </cell>
          <cell r="K27">
            <v>8</v>
          </cell>
          <cell r="L27">
            <v>19.399999999999999</v>
          </cell>
          <cell r="M27">
            <v>25</v>
          </cell>
          <cell r="N27">
            <v>11</v>
          </cell>
          <cell r="Q27">
            <v>16</v>
          </cell>
          <cell r="R27">
            <v>52</v>
          </cell>
          <cell r="S27">
            <v>71</v>
          </cell>
        </row>
        <row r="28">
          <cell r="B28" t="str">
            <v>E022-01-1049/2018</v>
          </cell>
          <cell r="C28" t="str">
            <v>MUTHIANI Albert Mwenga</v>
          </cell>
          <cell r="D28">
            <v>31</v>
          </cell>
          <cell r="E28">
            <v>20</v>
          </cell>
          <cell r="G28">
            <v>14.416666666666666</v>
          </cell>
          <cell r="H28">
            <v>7</v>
          </cell>
          <cell r="I28">
            <v>8</v>
          </cell>
          <cell r="J28">
            <v>8</v>
          </cell>
          <cell r="K28">
            <v>7.666666666666667</v>
          </cell>
          <cell r="L28">
            <v>22.1</v>
          </cell>
          <cell r="M28">
            <v>27</v>
          </cell>
          <cell r="P28">
            <v>17</v>
          </cell>
          <cell r="Q28">
            <v>18</v>
          </cell>
          <cell r="R28">
            <v>62</v>
          </cell>
          <cell r="S28">
            <v>84</v>
          </cell>
        </row>
        <row r="29">
          <cell r="B29" t="str">
            <v>E022-01-1051/2018</v>
          </cell>
          <cell r="C29" t="str">
            <v>MWANGI Angela Wakarura</v>
          </cell>
          <cell r="D29">
            <v>16</v>
          </cell>
          <cell r="E29">
            <v>19</v>
          </cell>
          <cell r="G29">
            <v>10.333333333333332</v>
          </cell>
          <cell r="H29">
            <v>7</v>
          </cell>
          <cell r="I29">
            <v>8</v>
          </cell>
          <cell r="J29">
            <v>8</v>
          </cell>
          <cell r="K29">
            <v>7.666666666666667</v>
          </cell>
          <cell r="L29">
            <v>18</v>
          </cell>
          <cell r="M29">
            <v>22</v>
          </cell>
          <cell r="O29">
            <v>13</v>
          </cell>
          <cell r="Q29">
            <v>20</v>
          </cell>
          <cell r="R29">
            <v>55</v>
          </cell>
          <cell r="S29">
            <v>73</v>
          </cell>
        </row>
        <row r="30">
          <cell r="B30" t="str">
            <v>E022-01-1052/2018</v>
          </cell>
          <cell r="C30" t="str">
            <v>CHEPKIRUI Brillian</v>
          </cell>
          <cell r="D30">
            <v>22</v>
          </cell>
          <cell r="E30">
            <v>10</v>
          </cell>
          <cell r="G30">
            <v>8.8333333333333321</v>
          </cell>
          <cell r="H30">
            <v>7</v>
          </cell>
          <cell r="I30">
            <v>7</v>
          </cell>
          <cell r="J30">
            <v>8</v>
          </cell>
          <cell r="K30">
            <v>7.333333333333333</v>
          </cell>
          <cell r="L30">
            <v>16.2</v>
          </cell>
          <cell r="M30">
            <v>11</v>
          </cell>
          <cell r="N30">
            <v>10</v>
          </cell>
          <cell r="O30">
            <v>5</v>
          </cell>
          <cell r="R30">
            <v>26</v>
          </cell>
          <cell r="S30">
            <v>42</v>
          </cell>
        </row>
        <row r="31">
          <cell r="B31" t="str">
            <v>E022-01-1053/2018</v>
          </cell>
          <cell r="C31" t="str">
            <v>MUCHIRI Dan Munene</v>
          </cell>
          <cell r="D31">
            <v>25</v>
          </cell>
          <cell r="E31">
            <v>17</v>
          </cell>
          <cell r="G31">
            <v>11.916666666666666</v>
          </cell>
          <cell r="H31">
            <v>6</v>
          </cell>
          <cell r="I31">
            <v>10</v>
          </cell>
          <cell r="J31">
            <v>9</v>
          </cell>
          <cell r="K31">
            <v>8.3333333333333339</v>
          </cell>
          <cell r="L31">
            <v>20.3</v>
          </cell>
          <cell r="M31">
            <v>18</v>
          </cell>
          <cell r="O31">
            <v>2</v>
          </cell>
          <cell r="Q31">
            <v>12</v>
          </cell>
          <cell r="R31">
            <v>32</v>
          </cell>
          <cell r="S31">
            <v>52</v>
          </cell>
        </row>
        <row r="32">
          <cell r="B32" t="str">
            <v>E022-01-1054/2018</v>
          </cell>
          <cell r="C32" t="str">
            <v>MUTEGI Munene Fredrick</v>
          </cell>
          <cell r="D32">
            <v>10</v>
          </cell>
          <cell r="E32">
            <v>8</v>
          </cell>
          <cell r="G32">
            <v>5.1666666666666661</v>
          </cell>
          <cell r="H32">
            <v>7</v>
          </cell>
          <cell r="I32">
            <v>7</v>
          </cell>
          <cell r="J32">
            <v>6</v>
          </cell>
          <cell r="K32">
            <v>6.666666666666667</v>
          </cell>
          <cell r="L32">
            <v>11.8</v>
          </cell>
          <cell r="M32">
            <v>13</v>
          </cell>
          <cell r="N32">
            <v>9</v>
          </cell>
          <cell r="Q32">
            <v>11</v>
          </cell>
          <cell r="R32">
            <v>33</v>
          </cell>
          <cell r="S32">
            <v>45</v>
          </cell>
        </row>
        <row r="33">
          <cell r="B33" t="str">
            <v>E022-01-1055/2018</v>
          </cell>
          <cell r="C33" t="str">
            <v>MAINA Josphat Macharia</v>
          </cell>
          <cell r="D33">
            <v>16</v>
          </cell>
          <cell r="E33">
            <v>19</v>
          </cell>
          <cell r="G33">
            <v>10.333333333333332</v>
          </cell>
          <cell r="H33">
            <v>7</v>
          </cell>
          <cell r="I33">
            <v>8</v>
          </cell>
          <cell r="J33">
            <v>9</v>
          </cell>
          <cell r="K33">
            <v>8</v>
          </cell>
          <cell r="L33">
            <v>18.3</v>
          </cell>
          <cell r="M33">
            <v>17</v>
          </cell>
          <cell r="N33">
            <v>9</v>
          </cell>
          <cell r="Q33">
            <v>12</v>
          </cell>
          <cell r="R33">
            <v>38</v>
          </cell>
          <cell r="S33">
            <v>56</v>
          </cell>
        </row>
        <row r="34">
          <cell r="B34" t="str">
            <v>E022-01-1056/2018</v>
          </cell>
          <cell r="C34" t="str">
            <v>SHIBIRITI Calvine Mwanzi</v>
          </cell>
          <cell r="D34">
            <v>24</v>
          </cell>
          <cell r="E34">
            <v>22</v>
          </cell>
          <cell r="G34">
            <v>13.333333333333332</v>
          </cell>
          <cell r="H34">
            <v>6</v>
          </cell>
          <cell r="I34">
            <v>7</v>
          </cell>
          <cell r="J34">
            <v>7</v>
          </cell>
          <cell r="K34">
            <v>6.666666666666667</v>
          </cell>
          <cell r="L34">
            <v>20</v>
          </cell>
          <cell r="M34">
            <v>21</v>
          </cell>
          <cell r="O34">
            <v>17</v>
          </cell>
          <cell r="Q34">
            <v>15</v>
          </cell>
          <cell r="R34">
            <v>53</v>
          </cell>
          <cell r="S34">
            <v>73</v>
          </cell>
        </row>
        <row r="35">
          <cell r="B35" t="str">
            <v>E022-01-1057/2018</v>
          </cell>
          <cell r="C35" t="str">
            <v>ANITA HEATHER C</v>
          </cell>
          <cell r="D35">
            <v>26</v>
          </cell>
          <cell r="E35">
            <v>21</v>
          </cell>
          <cell r="G35">
            <v>13.5</v>
          </cell>
          <cell r="H35">
            <v>7</v>
          </cell>
          <cell r="I35">
            <v>8</v>
          </cell>
          <cell r="J35">
            <v>8</v>
          </cell>
          <cell r="K35">
            <v>7.666666666666667</v>
          </cell>
          <cell r="L35">
            <v>21.2</v>
          </cell>
          <cell r="M35">
            <v>22</v>
          </cell>
          <cell r="P35">
            <v>16</v>
          </cell>
          <cell r="Q35">
            <v>18</v>
          </cell>
          <cell r="R35">
            <v>56</v>
          </cell>
          <cell r="S35">
            <v>77</v>
          </cell>
        </row>
        <row r="36">
          <cell r="B36" t="str">
            <v>E022-01-1059/2018</v>
          </cell>
          <cell r="C36" t="str">
            <v>CHEGE Gladwell Nyambura</v>
          </cell>
          <cell r="D36">
            <v>21</v>
          </cell>
          <cell r="E36">
            <v>21</v>
          </cell>
          <cell r="G36">
            <v>12.25</v>
          </cell>
          <cell r="H36">
            <v>7</v>
          </cell>
          <cell r="I36">
            <v>8</v>
          </cell>
          <cell r="J36">
            <v>9</v>
          </cell>
          <cell r="K36">
            <v>8</v>
          </cell>
          <cell r="L36">
            <v>20.3</v>
          </cell>
          <cell r="M36">
            <v>25</v>
          </cell>
          <cell r="N36">
            <v>12</v>
          </cell>
          <cell r="Q36">
            <v>18</v>
          </cell>
          <cell r="R36">
            <v>55</v>
          </cell>
          <cell r="S36">
            <v>75</v>
          </cell>
        </row>
        <row r="37">
          <cell r="B37" t="str">
            <v>E022-01-1060/2018</v>
          </cell>
          <cell r="C37" t="str">
            <v>MURIUKI Brian Gacheru</v>
          </cell>
          <cell r="D37">
            <v>18</v>
          </cell>
          <cell r="E37">
            <v>20</v>
          </cell>
          <cell r="G37">
            <v>11.166666666666668</v>
          </cell>
          <cell r="H37">
            <v>6</v>
          </cell>
          <cell r="I37">
            <v>7</v>
          </cell>
          <cell r="J37">
            <v>8</v>
          </cell>
          <cell r="K37">
            <v>7</v>
          </cell>
          <cell r="L37">
            <v>18.2</v>
          </cell>
          <cell r="M37">
            <v>17</v>
          </cell>
          <cell r="O37">
            <v>10</v>
          </cell>
          <cell r="Q37">
            <v>17</v>
          </cell>
          <cell r="R37">
            <v>44</v>
          </cell>
          <cell r="S37">
            <v>62</v>
          </cell>
        </row>
        <row r="38">
          <cell r="B38" t="str">
            <v>E022-01-1061/2018</v>
          </cell>
          <cell r="C38" t="str">
            <v>MOHAMMAD ALI MBARAK</v>
          </cell>
          <cell r="D38">
            <v>15</v>
          </cell>
          <cell r="E38">
            <v>20</v>
          </cell>
          <cell r="G38">
            <v>10.416666666666664</v>
          </cell>
          <cell r="H38">
            <v>7</v>
          </cell>
          <cell r="I38">
            <v>7</v>
          </cell>
          <cell r="J38">
            <v>6</v>
          </cell>
          <cell r="K38">
            <v>6.666666666666667</v>
          </cell>
          <cell r="L38">
            <v>17.100000000000001</v>
          </cell>
          <cell r="M38">
            <v>20</v>
          </cell>
          <cell r="N38">
            <v>13</v>
          </cell>
          <cell r="Q38">
            <v>13</v>
          </cell>
          <cell r="R38">
            <v>46</v>
          </cell>
          <cell r="S38">
            <v>63</v>
          </cell>
        </row>
        <row r="39">
          <cell r="B39" t="str">
            <v>E022-01-1063/2018</v>
          </cell>
          <cell r="C39" t="str">
            <v>MBURUGU Frankline Mutuma</v>
          </cell>
          <cell r="D39">
            <v>19</v>
          </cell>
          <cell r="E39">
            <v>14</v>
          </cell>
          <cell r="G39">
            <v>9.4166666666666661</v>
          </cell>
          <cell r="H39">
            <v>6</v>
          </cell>
          <cell r="I39">
            <v>8</v>
          </cell>
          <cell r="J39">
            <v>8</v>
          </cell>
          <cell r="K39">
            <v>7.333333333333333</v>
          </cell>
          <cell r="L39">
            <v>16.8</v>
          </cell>
          <cell r="M39">
            <v>11</v>
          </cell>
          <cell r="O39">
            <v>5</v>
          </cell>
          <cell r="Q39">
            <v>17</v>
          </cell>
          <cell r="R39">
            <v>33</v>
          </cell>
          <cell r="S39">
            <v>50</v>
          </cell>
        </row>
        <row r="40">
          <cell r="B40" t="str">
            <v>E022-01-1064/2018</v>
          </cell>
          <cell r="C40" t="str">
            <v>MUTHEE Amos Munene</v>
          </cell>
          <cell r="D40">
            <v>31</v>
          </cell>
          <cell r="E40">
            <v>21</v>
          </cell>
          <cell r="G40">
            <v>14.75</v>
          </cell>
          <cell r="H40">
            <v>10</v>
          </cell>
          <cell r="I40">
            <v>10</v>
          </cell>
          <cell r="J40">
            <v>10</v>
          </cell>
          <cell r="K40">
            <v>10</v>
          </cell>
          <cell r="L40">
            <v>24.8</v>
          </cell>
          <cell r="M40">
            <v>25</v>
          </cell>
          <cell r="N40">
            <v>17</v>
          </cell>
          <cell r="Q40">
            <v>18</v>
          </cell>
          <cell r="R40">
            <v>60</v>
          </cell>
          <cell r="S40">
            <v>85</v>
          </cell>
        </row>
        <row r="41">
          <cell r="B41" t="str">
            <v>E022-01-1065/2018</v>
          </cell>
          <cell r="C41" t="str">
            <v>MACHARIA Paul Muchogo</v>
          </cell>
          <cell r="D41">
            <v>27</v>
          </cell>
          <cell r="E41">
            <v>22</v>
          </cell>
          <cell r="G41">
            <v>14.083333333333332</v>
          </cell>
          <cell r="H41">
            <v>7</v>
          </cell>
          <cell r="I41">
            <v>8</v>
          </cell>
          <cell r="J41">
            <v>9</v>
          </cell>
          <cell r="K41">
            <v>8</v>
          </cell>
          <cell r="L41">
            <v>22.1</v>
          </cell>
          <cell r="M41">
            <v>23</v>
          </cell>
          <cell r="O41">
            <v>15</v>
          </cell>
          <cell r="Q41">
            <v>18</v>
          </cell>
          <cell r="R41">
            <v>56</v>
          </cell>
          <cell r="S41">
            <v>78</v>
          </cell>
        </row>
        <row r="42">
          <cell r="B42" t="str">
            <v>E022-01-1066/2018</v>
          </cell>
          <cell r="C42" t="str">
            <v>MUTURI Lorna Muthoni</v>
          </cell>
          <cell r="D42">
            <v>29</v>
          </cell>
          <cell r="E42">
            <v>20</v>
          </cell>
          <cell r="G42">
            <v>13.916666666666666</v>
          </cell>
          <cell r="H42">
            <v>8</v>
          </cell>
          <cell r="I42">
            <v>8</v>
          </cell>
          <cell r="J42">
            <v>10</v>
          </cell>
          <cell r="K42">
            <v>8.6666666666666661</v>
          </cell>
          <cell r="L42">
            <v>22.6</v>
          </cell>
          <cell r="M42">
            <v>23</v>
          </cell>
          <cell r="P42">
            <v>17</v>
          </cell>
          <cell r="Q42">
            <v>19</v>
          </cell>
          <cell r="R42">
            <v>59</v>
          </cell>
          <cell r="S42">
            <v>82</v>
          </cell>
        </row>
        <row r="43">
          <cell r="B43" t="str">
            <v>E022-01-1067/2018</v>
          </cell>
          <cell r="C43" t="str">
            <v>ONGAYO Aswan Abishai</v>
          </cell>
          <cell r="D43">
            <v>26</v>
          </cell>
          <cell r="E43">
            <v>17</v>
          </cell>
          <cell r="G43">
            <v>12.166666666666668</v>
          </cell>
          <cell r="H43">
            <v>7</v>
          </cell>
          <cell r="I43">
            <v>7</v>
          </cell>
          <cell r="J43">
            <v>10</v>
          </cell>
          <cell r="K43">
            <v>8</v>
          </cell>
          <cell r="L43">
            <v>20.2</v>
          </cell>
          <cell r="M43">
            <v>23</v>
          </cell>
          <cell r="P43">
            <v>10</v>
          </cell>
          <cell r="Q43">
            <v>11</v>
          </cell>
          <cell r="R43">
            <v>44</v>
          </cell>
          <cell r="S43">
            <v>64</v>
          </cell>
        </row>
        <row r="44">
          <cell r="B44" t="str">
            <v>E022-01-1068/2018</v>
          </cell>
          <cell r="C44" t="str">
            <v>GITHINJI Anthony Kanogo</v>
          </cell>
          <cell r="D44">
            <v>20</v>
          </cell>
          <cell r="E44">
            <v>18</v>
          </cell>
          <cell r="G44">
            <v>11</v>
          </cell>
          <cell r="H44">
            <v>8</v>
          </cell>
          <cell r="I44">
            <v>9</v>
          </cell>
          <cell r="J44">
            <v>9</v>
          </cell>
          <cell r="K44">
            <v>8.6666666666666661</v>
          </cell>
          <cell r="L44">
            <v>19.7</v>
          </cell>
          <cell r="M44">
            <v>20</v>
          </cell>
          <cell r="P44">
            <v>13</v>
          </cell>
          <cell r="Q44">
            <v>10</v>
          </cell>
          <cell r="R44">
            <v>43</v>
          </cell>
          <cell r="S44">
            <v>63</v>
          </cell>
        </row>
        <row r="45">
          <cell r="B45" t="str">
            <v>E022-01-1069/2018</v>
          </cell>
          <cell r="C45" t="str">
            <v>MUKURI Ephantus Muturi</v>
          </cell>
          <cell r="D45">
            <v>25</v>
          </cell>
          <cell r="E45">
            <v>17</v>
          </cell>
          <cell r="G45">
            <v>11.916666666666666</v>
          </cell>
          <cell r="H45">
            <v>7</v>
          </cell>
          <cell r="I45">
            <v>9</v>
          </cell>
          <cell r="J45">
            <v>9</v>
          </cell>
          <cell r="K45">
            <v>8.3333333333333339</v>
          </cell>
          <cell r="L45">
            <v>20.3</v>
          </cell>
          <cell r="M45">
            <v>11</v>
          </cell>
          <cell r="O45">
            <v>8</v>
          </cell>
          <cell r="Q45">
            <v>19</v>
          </cell>
          <cell r="R45">
            <v>38</v>
          </cell>
          <cell r="S45">
            <v>58</v>
          </cell>
        </row>
        <row r="46">
          <cell r="B46" t="str">
            <v>E022-01-1070/2018</v>
          </cell>
          <cell r="C46" t="str">
            <v>BRIAN Festus</v>
          </cell>
          <cell r="D46">
            <v>27</v>
          </cell>
          <cell r="E46">
            <v>22</v>
          </cell>
          <cell r="G46">
            <v>14.083333333333332</v>
          </cell>
          <cell r="H46">
            <v>7</v>
          </cell>
          <cell r="I46">
            <v>8</v>
          </cell>
          <cell r="J46">
            <v>8</v>
          </cell>
          <cell r="K46">
            <v>7.666666666666667</v>
          </cell>
          <cell r="L46">
            <v>21.8</v>
          </cell>
          <cell r="M46">
            <v>20</v>
          </cell>
          <cell r="O46">
            <v>6</v>
          </cell>
          <cell r="P46">
            <v>4</v>
          </cell>
          <cell r="R46">
            <v>30</v>
          </cell>
          <cell r="S46">
            <v>52</v>
          </cell>
        </row>
        <row r="47">
          <cell r="B47" t="str">
            <v>E022-01-1071/2018</v>
          </cell>
          <cell r="C47" t="str">
            <v>GATHITU Benson Githutha</v>
          </cell>
          <cell r="D47">
            <v>25</v>
          </cell>
          <cell r="E47">
            <v>23</v>
          </cell>
          <cell r="G47">
            <v>13.916666666666666</v>
          </cell>
          <cell r="H47">
            <v>8</v>
          </cell>
          <cell r="I47">
            <v>8</v>
          </cell>
          <cell r="J47">
            <v>9</v>
          </cell>
          <cell r="K47">
            <v>8.3333333333333339</v>
          </cell>
          <cell r="L47">
            <v>22.3</v>
          </cell>
          <cell r="M47">
            <v>24</v>
          </cell>
          <cell r="P47">
            <v>9</v>
          </cell>
          <cell r="Q47">
            <v>17</v>
          </cell>
          <cell r="R47">
            <v>50</v>
          </cell>
          <cell r="S47">
            <v>72</v>
          </cell>
        </row>
        <row r="48">
          <cell r="B48" t="str">
            <v>E022-01-1072/2018</v>
          </cell>
          <cell r="C48" t="str">
            <v>MESSI Joseph Mbayi</v>
          </cell>
          <cell r="D48">
            <v>20</v>
          </cell>
          <cell r="E48">
            <v>20</v>
          </cell>
          <cell r="G48">
            <v>11.666666666666664</v>
          </cell>
          <cell r="H48">
            <v>8</v>
          </cell>
          <cell r="I48">
            <v>7</v>
          </cell>
          <cell r="J48">
            <v>9</v>
          </cell>
          <cell r="K48">
            <v>8</v>
          </cell>
          <cell r="L48">
            <v>19.7</v>
          </cell>
          <cell r="M48">
            <v>10</v>
          </cell>
          <cell r="O48">
            <v>4</v>
          </cell>
          <cell r="Q48">
            <v>8</v>
          </cell>
          <cell r="R48">
            <v>22</v>
          </cell>
          <cell r="S48">
            <v>42</v>
          </cell>
        </row>
        <row r="49">
          <cell r="B49" t="str">
            <v>E022-01-1073/2018</v>
          </cell>
          <cell r="C49" t="str">
            <v>OCHAKO Mercyline Buyaki</v>
          </cell>
          <cell r="D49">
            <v>26</v>
          </cell>
          <cell r="E49">
            <v>20</v>
          </cell>
          <cell r="G49">
            <v>13.166666666666666</v>
          </cell>
          <cell r="H49">
            <v>8</v>
          </cell>
          <cell r="I49">
            <v>8</v>
          </cell>
          <cell r="J49">
            <v>8</v>
          </cell>
          <cell r="K49">
            <v>8</v>
          </cell>
          <cell r="L49">
            <v>21.2</v>
          </cell>
          <cell r="M49">
            <v>20</v>
          </cell>
          <cell r="N49">
            <v>10</v>
          </cell>
          <cell r="Q49">
            <v>20</v>
          </cell>
          <cell r="R49">
            <v>50</v>
          </cell>
          <cell r="S49">
            <v>71</v>
          </cell>
        </row>
        <row r="50">
          <cell r="B50" t="str">
            <v>E022-01-1074/2018</v>
          </cell>
          <cell r="C50" t="str">
            <v>SHANZA Allan Ogude</v>
          </cell>
          <cell r="D50">
            <v>24</v>
          </cell>
          <cell r="E50">
            <v>16</v>
          </cell>
          <cell r="G50">
            <v>11.333333333333332</v>
          </cell>
          <cell r="H50">
            <v>8</v>
          </cell>
          <cell r="I50">
            <v>9</v>
          </cell>
          <cell r="J50">
            <v>9</v>
          </cell>
          <cell r="K50">
            <v>8.6666666666666661</v>
          </cell>
          <cell r="L50">
            <v>20</v>
          </cell>
          <cell r="M50">
            <v>14</v>
          </cell>
          <cell r="O50">
            <v>10</v>
          </cell>
          <cell r="Q50">
            <v>13</v>
          </cell>
          <cell r="R50">
            <v>37</v>
          </cell>
          <cell r="S50">
            <v>57</v>
          </cell>
        </row>
        <row r="51">
          <cell r="B51" t="str">
            <v>E022-01-1075/2018</v>
          </cell>
          <cell r="C51" t="str">
            <v>KIPTOO Brian</v>
          </cell>
          <cell r="D51">
            <v>14</v>
          </cell>
          <cell r="E51">
            <v>15</v>
          </cell>
          <cell r="G51">
            <v>8.5</v>
          </cell>
          <cell r="H51">
            <v>6</v>
          </cell>
          <cell r="I51">
            <v>8</v>
          </cell>
          <cell r="J51">
            <v>8</v>
          </cell>
          <cell r="K51">
            <v>7.333333333333333</v>
          </cell>
          <cell r="L51">
            <v>15.8</v>
          </cell>
          <cell r="M51">
            <v>17</v>
          </cell>
          <cell r="N51">
            <v>12</v>
          </cell>
          <cell r="Q51">
            <v>16</v>
          </cell>
          <cell r="R51">
            <v>45</v>
          </cell>
          <cell r="S51">
            <v>61</v>
          </cell>
        </row>
        <row r="52">
          <cell r="B52" t="str">
            <v>E022-01-1076/2018</v>
          </cell>
          <cell r="C52" t="str">
            <v>KIPKURUI Franklyn</v>
          </cell>
          <cell r="D52">
            <v>14</v>
          </cell>
          <cell r="E52">
            <v>19</v>
          </cell>
          <cell r="G52">
            <v>9.8333333333333321</v>
          </cell>
          <cell r="H52">
            <v>7</v>
          </cell>
          <cell r="I52">
            <v>7</v>
          </cell>
          <cell r="J52">
            <v>8</v>
          </cell>
          <cell r="K52">
            <v>7.333333333333333</v>
          </cell>
          <cell r="L52">
            <v>17.2</v>
          </cell>
          <cell r="M52">
            <v>13</v>
          </cell>
          <cell r="N52">
            <v>14</v>
          </cell>
          <cell r="Q52">
            <v>6</v>
          </cell>
          <cell r="R52">
            <v>33</v>
          </cell>
          <cell r="S52">
            <v>50</v>
          </cell>
        </row>
        <row r="53">
          <cell r="B53" t="str">
            <v>E022-01-1077/2018</v>
          </cell>
          <cell r="C53" t="str">
            <v>NG'ANG'A Francis Ngugi</v>
          </cell>
          <cell r="D53">
            <v>10</v>
          </cell>
          <cell r="E53">
            <v>0</v>
          </cell>
          <cell r="G53">
            <v>2.5</v>
          </cell>
          <cell r="H53">
            <v>6</v>
          </cell>
          <cell r="I53">
            <v>7</v>
          </cell>
          <cell r="J53">
            <v>0</v>
          </cell>
          <cell r="K53">
            <v>4.333333333333333</v>
          </cell>
          <cell r="L53">
            <v>6.8</v>
          </cell>
          <cell r="M53">
            <v>15</v>
          </cell>
          <cell r="O53">
            <v>5</v>
          </cell>
          <cell r="Q53">
            <v>7</v>
          </cell>
          <cell r="R53">
            <v>27</v>
          </cell>
          <cell r="S53">
            <v>34</v>
          </cell>
        </row>
        <row r="54">
          <cell r="B54" t="str">
            <v>E022-01-1078/2018</v>
          </cell>
          <cell r="C54" t="str">
            <v>NJUGUNA Claire Wambui</v>
          </cell>
          <cell r="D54">
            <v>16</v>
          </cell>
          <cell r="E54">
            <v>18</v>
          </cell>
          <cell r="G54">
            <v>10</v>
          </cell>
          <cell r="H54">
            <v>7</v>
          </cell>
          <cell r="I54">
            <v>8</v>
          </cell>
          <cell r="J54">
            <v>10</v>
          </cell>
          <cell r="K54">
            <v>8.3333333333333339</v>
          </cell>
          <cell r="L54">
            <v>18.3</v>
          </cell>
          <cell r="M54">
            <v>10</v>
          </cell>
          <cell r="N54">
            <v>14</v>
          </cell>
          <cell r="Q54">
            <v>9</v>
          </cell>
          <cell r="R54">
            <v>33</v>
          </cell>
          <cell r="S54">
            <v>51</v>
          </cell>
        </row>
        <row r="55">
          <cell r="B55" t="str">
            <v>E022-01-1079/2018</v>
          </cell>
          <cell r="C55" t="str">
            <v>MUKIRI Ian Ndungu</v>
          </cell>
          <cell r="D55">
            <v>19</v>
          </cell>
          <cell r="E55">
            <v>21</v>
          </cell>
          <cell r="G55">
            <v>11.749999999999998</v>
          </cell>
          <cell r="H55">
            <v>6</v>
          </cell>
          <cell r="I55">
            <v>6</v>
          </cell>
          <cell r="J55">
            <v>8</v>
          </cell>
          <cell r="K55">
            <v>6.666666666666667</v>
          </cell>
          <cell r="L55">
            <v>18.399999999999999</v>
          </cell>
          <cell r="M55">
            <v>15</v>
          </cell>
          <cell r="N55">
            <v>15</v>
          </cell>
          <cell r="P55">
            <v>5</v>
          </cell>
          <cell r="R55">
            <v>35</v>
          </cell>
          <cell r="S55">
            <v>53</v>
          </cell>
        </row>
        <row r="56">
          <cell r="B56" t="str">
            <v>E022-01-1080/2018</v>
          </cell>
          <cell r="C56" t="str">
            <v>KIPYEGON Mark</v>
          </cell>
          <cell r="D56">
            <v>16</v>
          </cell>
          <cell r="E56">
            <v>18</v>
          </cell>
          <cell r="G56">
            <v>10</v>
          </cell>
          <cell r="H56">
            <v>6</v>
          </cell>
          <cell r="I56">
            <v>8</v>
          </cell>
          <cell r="J56">
            <v>8</v>
          </cell>
          <cell r="K56">
            <v>7.333333333333333</v>
          </cell>
          <cell r="L56">
            <v>17.3</v>
          </cell>
          <cell r="M56">
            <v>5</v>
          </cell>
          <cell r="N56">
            <v>9</v>
          </cell>
          <cell r="O56">
            <v>4</v>
          </cell>
          <cell r="R56">
            <v>18</v>
          </cell>
          <cell r="S56">
            <v>35</v>
          </cell>
        </row>
        <row r="57">
          <cell r="B57" t="str">
            <v>E022-01-1081/2018</v>
          </cell>
          <cell r="C57" t="str">
            <v>KIOGORA Ntinyari Esther</v>
          </cell>
          <cell r="D57">
            <v>23</v>
          </cell>
          <cell r="E57">
            <v>19</v>
          </cell>
          <cell r="G57">
            <v>12.083333333333332</v>
          </cell>
          <cell r="H57">
            <v>5</v>
          </cell>
          <cell r="I57">
            <v>8</v>
          </cell>
          <cell r="J57">
            <v>9</v>
          </cell>
          <cell r="K57">
            <v>7.333333333333333</v>
          </cell>
          <cell r="L57">
            <v>19.399999999999999</v>
          </cell>
          <cell r="M57">
            <v>7</v>
          </cell>
          <cell r="N57">
            <v>6</v>
          </cell>
          <cell r="O57">
            <v>9</v>
          </cell>
          <cell r="R57">
            <v>22</v>
          </cell>
          <cell r="S57">
            <v>41</v>
          </cell>
        </row>
        <row r="58">
          <cell r="B58" t="str">
            <v>E022-01-1082/2018</v>
          </cell>
          <cell r="C58" t="str">
            <v>MARIMBET Kevin Pere</v>
          </cell>
          <cell r="D58">
            <v>32</v>
          </cell>
          <cell r="E58">
            <v>20</v>
          </cell>
          <cell r="G58">
            <v>14.666666666666668</v>
          </cell>
          <cell r="H58">
            <v>8</v>
          </cell>
          <cell r="I58">
            <v>8</v>
          </cell>
          <cell r="J58">
            <v>10</v>
          </cell>
          <cell r="K58">
            <v>8.6666666666666661</v>
          </cell>
          <cell r="L58">
            <v>23.3</v>
          </cell>
          <cell r="M58">
            <v>19</v>
          </cell>
          <cell r="O58">
            <v>11</v>
          </cell>
          <cell r="Q58">
            <v>19</v>
          </cell>
          <cell r="R58">
            <v>49</v>
          </cell>
          <cell r="S58">
            <v>72</v>
          </cell>
        </row>
        <row r="59">
          <cell r="B59" t="str">
            <v>E022-01-1083/2018</v>
          </cell>
          <cell r="C59" t="str">
            <v>ACHIENG Felix Ouma</v>
          </cell>
          <cell r="D59">
            <v>28</v>
          </cell>
          <cell r="E59">
            <v>23</v>
          </cell>
          <cell r="G59">
            <v>14.666666666666668</v>
          </cell>
          <cell r="H59">
            <v>7</v>
          </cell>
          <cell r="I59">
            <v>8</v>
          </cell>
          <cell r="J59">
            <v>9</v>
          </cell>
          <cell r="K59">
            <v>8</v>
          </cell>
          <cell r="L59">
            <v>22.7</v>
          </cell>
          <cell r="M59">
            <v>16</v>
          </cell>
          <cell r="N59">
            <v>12</v>
          </cell>
          <cell r="Q59">
            <v>18</v>
          </cell>
          <cell r="R59">
            <v>46</v>
          </cell>
          <cell r="S59">
            <v>69</v>
          </cell>
        </row>
        <row r="60">
          <cell r="B60" t="str">
            <v>E022-01-1084/2018</v>
          </cell>
          <cell r="C60" t="str">
            <v>KIPLAGAT Kipkosgei Titus</v>
          </cell>
          <cell r="D60">
            <v>18</v>
          </cell>
          <cell r="E60">
            <v>15</v>
          </cell>
          <cell r="G60">
            <v>9.5</v>
          </cell>
          <cell r="H60">
            <v>7</v>
          </cell>
          <cell r="I60">
            <v>8</v>
          </cell>
          <cell r="J60">
            <v>8</v>
          </cell>
          <cell r="K60">
            <v>7.666666666666667</v>
          </cell>
          <cell r="L60">
            <v>17.2</v>
          </cell>
          <cell r="M60">
            <v>10</v>
          </cell>
          <cell r="N60">
            <v>11</v>
          </cell>
          <cell r="Q60">
            <v>17</v>
          </cell>
          <cell r="R60">
            <v>38</v>
          </cell>
          <cell r="S60">
            <v>55</v>
          </cell>
        </row>
        <row r="61">
          <cell r="B61" t="str">
            <v>E022-01-1085/2018</v>
          </cell>
          <cell r="C61" t="str">
            <v>MBUGUA Joseph Kiarie</v>
          </cell>
          <cell r="D61">
            <v>19</v>
          </cell>
          <cell r="E61">
            <v>23</v>
          </cell>
          <cell r="G61">
            <v>12.416666666666668</v>
          </cell>
          <cell r="H61">
            <v>5</v>
          </cell>
          <cell r="I61">
            <v>8</v>
          </cell>
          <cell r="J61">
            <v>9</v>
          </cell>
          <cell r="K61">
            <v>7.333333333333333</v>
          </cell>
          <cell r="L61">
            <v>19.8</v>
          </cell>
          <cell r="M61">
            <v>21</v>
          </cell>
          <cell r="N61">
            <v>13</v>
          </cell>
          <cell r="Q61">
            <v>11</v>
          </cell>
          <cell r="R61">
            <v>45</v>
          </cell>
          <cell r="S61">
            <v>65</v>
          </cell>
        </row>
        <row r="62">
          <cell r="B62" t="str">
            <v>E022-01-1086/2018</v>
          </cell>
          <cell r="C62" t="str">
            <v>MWAGHADI Brian Nelson</v>
          </cell>
          <cell r="D62">
            <v>14</v>
          </cell>
          <cell r="E62">
            <v>21</v>
          </cell>
          <cell r="G62">
            <v>10.499999999999998</v>
          </cell>
          <cell r="H62">
            <v>9</v>
          </cell>
          <cell r="I62">
            <v>9</v>
          </cell>
          <cell r="J62">
            <v>0</v>
          </cell>
          <cell r="K62">
            <v>6</v>
          </cell>
          <cell r="L62">
            <v>16.5</v>
          </cell>
          <cell r="M62">
            <v>15</v>
          </cell>
          <cell r="P62">
            <v>10</v>
          </cell>
          <cell r="Q62">
            <v>15</v>
          </cell>
          <cell r="R62">
            <v>40</v>
          </cell>
          <cell r="S62">
            <v>57</v>
          </cell>
        </row>
        <row r="63">
          <cell r="B63" t="str">
            <v>E022-01-1087/2018</v>
          </cell>
          <cell r="C63" t="str">
            <v>MUTUA Humphrey Muasya</v>
          </cell>
          <cell r="D63">
            <v>13</v>
          </cell>
          <cell r="E63">
            <v>9</v>
          </cell>
          <cell r="G63">
            <v>6.25</v>
          </cell>
          <cell r="H63">
            <v>7</v>
          </cell>
          <cell r="I63">
            <v>9</v>
          </cell>
          <cell r="J63">
            <v>8</v>
          </cell>
          <cell r="K63">
            <v>8</v>
          </cell>
          <cell r="L63">
            <v>14.3</v>
          </cell>
          <cell r="M63">
            <v>5</v>
          </cell>
          <cell r="N63">
            <v>7</v>
          </cell>
          <cell r="O63">
            <v>3</v>
          </cell>
          <cell r="R63">
            <v>15</v>
          </cell>
          <cell r="S63">
            <v>29</v>
          </cell>
        </row>
        <row r="64">
          <cell r="B64" t="str">
            <v>E022-01-1089/2018</v>
          </cell>
          <cell r="C64" t="str">
            <v>LEEHANEY George</v>
          </cell>
          <cell r="D64">
            <v>15</v>
          </cell>
          <cell r="E64">
            <v>21</v>
          </cell>
          <cell r="G64">
            <v>10.75</v>
          </cell>
          <cell r="H64">
            <v>9</v>
          </cell>
          <cell r="I64">
            <v>8</v>
          </cell>
          <cell r="J64">
            <v>8</v>
          </cell>
          <cell r="K64">
            <v>8.3333333333333339</v>
          </cell>
          <cell r="L64">
            <v>19.100000000000001</v>
          </cell>
          <cell r="M64">
            <v>15</v>
          </cell>
          <cell r="P64">
            <v>7</v>
          </cell>
          <cell r="Q64">
            <v>11</v>
          </cell>
          <cell r="R64">
            <v>33</v>
          </cell>
          <cell r="S64">
            <v>52</v>
          </cell>
        </row>
        <row r="65">
          <cell r="B65" t="str">
            <v>E022-01-1090/2018</v>
          </cell>
          <cell r="C65" t="str">
            <v>ASIAGO Nyambaka Kelvin</v>
          </cell>
          <cell r="D65">
            <v>12</v>
          </cell>
          <cell r="E65">
            <v>7</v>
          </cell>
          <cell r="G65">
            <v>5.333333333333333</v>
          </cell>
          <cell r="H65">
            <v>7</v>
          </cell>
          <cell r="I65">
            <v>6</v>
          </cell>
          <cell r="J65">
            <v>0</v>
          </cell>
          <cell r="K65">
            <v>4.333333333333333</v>
          </cell>
          <cell r="L65">
            <v>9.6999999999999993</v>
          </cell>
          <cell r="M65">
            <v>13</v>
          </cell>
          <cell r="N65">
            <v>11</v>
          </cell>
          <cell r="Q65">
            <v>8</v>
          </cell>
          <cell r="R65">
            <v>32</v>
          </cell>
          <cell r="S65">
            <v>42</v>
          </cell>
        </row>
        <row r="66">
          <cell r="B66" t="str">
            <v>E022-01-1091/2018</v>
          </cell>
          <cell r="C66" t="str">
            <v>KARIUKI Daniel Njau</v>
          </cell>
          <cell r="D66">
            <v>22</v>
          </cell>
          <cell r="E66">
            <v>18</v>
          </cell>
          <cell r="G66">
            <v>11.5</v>
          </cell>
          <cell r="H66">
            <v>7</v>
          </cell>
          <cell r="I66">
            <v>8</v>
          </cell>
          <cell r="J66">
            <v>8</v>
          </cell>
          <cell r="K66">
            <v>7.666666666666667</v>
          </cell>
          <cell r="L66">
            <v>19.2</v>
          </cell>
          <cell r="M66">
            <v>13</v>
          </cell>
          <cell r="P66">
            <v>3</v>
          </cell>
          <cell r="Q66">
            <v>6</v>
          </cell>
          <cell r="R66">
            <v>22</v>
          </cell>
          <cell r="S66">
            <v>41</v>
          </cell>
        </row>
        <row r="67">
          <cell r="B67" t="str">
            <v>E022-01-1092/2018</v>
          </cell>
          <cell r="C67" t="str">
            <v>RAWAKA Andrew J Apwoka</v>
          </cell>
          <cell r="D67">
            <v>23</v>
          </cell>
          <cell r="E67">
            <v>11</v>
          </cell>
          <cell r="G67">
            <v>9.4166666666666661</v>
          </cell>
          <cell r="H67">
            <v>6</v>
          </cell>
          <cell r="I67">
            <v>8</v>
          </cell>
          <cell r="J67">
            <v>9</v>
          </cell>
          <cell r="K67">
            <v>7.666666666666667</v>
          </cell>
          <cell r="L67">
            <v>17.100000000000001</v>
          </cell>
          <cell r="M67">
            <v>10</v>
          </cell>
          <cell r="N67">
            <v>9</v>
          </cell>
          <cell r="P67">
            <v>10</v>
          </cell>
          <cell r="R67">
            <v>29</v>
          </cell>
          <cell r="S67">
            <v>46</v>
          </cell>
        </row>
        <row r="68">
          <cell r="B68" t="str">
            <v>E022-01-1094/2018</v>
          </cell>
          <cell r="C68" t="str">
            <v>KEMBOI Collins Kipchirchir</v>
          </cell>
          <cell r="D68">
            <v>25</v>
          </cell>
          <cell r="E68">
            <v>16</v>
          </cell>
          <cell r="G68">
            <v>11.583333333333332</v>
          </cell>
          <cell r="H68">
            <v>6</v>
          </cell>
          <cell r="I68">
            <v>7</v>
          </cell>
          <cell r="J68">
            <v>8</v>
          </cell>
          <cell r="K68">
            <v>7</v>
          </cell>
          <cell r="L68">
            <v>18.600000000000001</v>
          </cell>
          <cell r="M68">
            <v>21</v>
          </cell>
          <cell r="N68">
            <v>13</v>
          </cell>
          <cell r="Q68">
            <v>18</v>
          </cell>
          <cell r="R68">
            <v>52</v>
          </cell>
          <cell r="S68">
            <v>71</v>
          </cell>
        </row>
        <row r="69">
          <cell r="B69" t="str">
            <v>E022-01-1095/2018</v>
          </cell>
          <cell r="C69" t="str">
            <v>KIBET Brian</v>
          </cell>
          <cell r="D69">
            <v>16</v>
          </cell>
          <cell r="E69">
            <v>9</v>
          </cell>
          <cell r="G69">
            <v>7</v>
          </cell>
          <cell r="H69">
            <v>7</v>
          </cell>
          <cell r="I69">
            <v>8</v>
          </cell>
          <cell r="J69">
            <v>9</v>
          </cell>
          <cell r="K69">
            <v>8</v>
          </cell>
          <cell r="L69">
            <v>15</v>
          </cell>
          <cell r="M69">
            <v>9</v>
          </cell>
          <cell r="P69">
            <v>10</v>
          </cell>
          <cell r="Q69">
            <v>6</v>
          </cell>
          <cell r="R69">
            <v>25</v>
          </cell>
          <cell r="S69">
            <v>40</v>
          </cell>
        </row>
        <row r="70">
          <cell r="B70" t="str">
            <v>E022-01-1096/2018</v>
          </cell>
          <cell r="C70" t="str">
            <v>OTHIENO Jacob Magina</v>
          </cell>
          <cell r="D70">
            <v>22</v>
          </cell>
          <cell r="E70">
            <v>17</v>
          </cell>
          <cell r="G70">
            <v>11.166666666666668</v>
          </cell>
          <cell r="H70">
            <v>8</v>
          </cell>
          <cell r="I70">
            <v>7</v>
          </cell>
          <cell r="J70">
            <v>0</v>
          </cell>
          <cell r="K70">
            <v>5</v>
          </cell>
          <cell r="L70">
            <v>16.2</v>
          </cell>
          <cell r="M70">
            <v>17</v>
          </cell>
          <cell r="N70">
            <v>10</v>
          </cell>
          <cell r="Q70">
            <v>16</v>
          </cell>
          <cell r="R70">
            <v>43</v>
          </cell>
          <cell r="S70">
            <v>59</v>
          </cell>
        </row>
        <row r="71">
          <cell r="B71" t="str">
            <v>E022-01-1097/2018</v>
          </cell>
          <cell r="C71" t="str">
            <v>KUNG U J Gakonya</v>
          </cell>
          <cell r="D71">
            <v>12</v>
          </cell>
          <cell r="E71">
            <v>14</v>
          </cell>
          <cell r="G71">
            <v>7.6666666666666661</v>
          </cell>
          <cell r="H71">
            <v>6</v>
          </cell>
          <cell r="I71">
            <v>0</v>
          </cell>
          <cell r="J71">
            <v>0</v>
          </cell>
          <cell r="K71">
            <v>2</v>
          </cell>
          <cell r="L71">
            <v>9.6999999999999993</v>
          </cell>
          <cell r="M71">
            <v>6</v>
          </cell>
          <cell r="N71">
            <v>4</v>
          </cell>
          <cell r="P71">
            <v>7</v>
          </cell>
          <cell r="R71">
            <v>17</v>
          </cell>
          <cell r="S71">
            <v>27</v>
          </cell>
        </row>
        <row r="72">
          <cell r="B72" t="str">
            <v>E022-01-1098/2018</v>
          </cell>
          <cell r="C72" t="str">
            <v>MUGWE John Njoroge</v>
          </cell>
          <cell r="D72">
            <v>29</v>
          </cell>
          <cell r="E72">
            <v>23</v>
          </cell>
          <cell r="G72">
            <v>14.916666666666668</v>
          </cell>
          <cell r="H72">
            <v>8</v>
          </cell>
          <cell r="I72">
            <v>8</v>
          </cell>
          <cell r="J72">
            <v>9</v>
          </cell>
          <cell r="K72">
            <v>8.3333333333333339</v>
          </cell>
          <cell r="L72">
            <v>23.3</v>
          </cell>
          <cell r="M72">
            <v>16</v>
          </cell>
          <cell r="N72">
            <v>10</v>
          </cell>
          <cell r="P72">
            <v>8</v>
          </cell>
          <cell r="R72">
            <v>34</v>
          </cell>
          <cell r="S72">
            <v>57</v>
          </cell>
        </row>
        <row r="73">
          <cell r="B73" t="str">
            <v>E022-01-1099/2018</v>
          </cell>
          <cell r="C73" t="str">
            <v>WAIRIMU  Everlyn Wanjiku</v>
          </cell>
          <cell r="D73">
            <v>22</v>
          </cell>
          <cell r="E73">
            <v>22</v>
          </cell>
          <cell r="G73">
            <v>12.833333333333332</v>
          </cell>
          <cell r="H73">
            <v>8</v>
          </cell>
          <cell r="I73">
            <v>8</v>
          </cell>
          <cell r="J73">
            <v>10</v>
          </cell>
          <cell r="K73">
            <v>8.6666666666666661</v>
          </cell>
          <cell r="L73">
            <v>21.5</v>
          </cell>
          <cell r="R73" t="str">
            <v/>
          </cell>
          <cell r="S73">
            <v>22</v>
          </cell>
        </row>
        <row r="74">
          <cell r="B74" t="str">
            <v>E022-01-1100/2018</v>
          </cell>
          <cell r="C74" t="str">
            <v>WANJALA Barasa Levy</v>
          </cell>
          <cell r="D74">
            <v>21</v>
          </cell>
          <cell r="E74">
            <v>20</v>
          </cell>
          <cell r="G74">
            <v>11.916666666666666</v>
          </cell>
          <cell r="H74">
            <v>8</v>
          </cell>
          <cell r="I74">
            <v>8</v>
          </cell>
          <cell r="J74">
            <v>9</v>
          </cell>
          <cell r="K74">
            <v>8.3333333333333339</v>
          </cell>
          <cell r="L74">
            <v>20.3</v>
          </cell>
          <cell r="M74">
            <v>16</v>
          </cell>
          <cell r="N74">
            <v>11</v>
          </cell>
          <cell r="P74">
            <v>15</v>
          </cell>
          <cell r="R74">
            <v>42</v>
          </cell>
          <cell r="S74">
            <v>62</v>
          </cell>
        </row>
        <row r="75">
          <cell r="B75" t="str">
            <v>E022-01-1101/2018</v>
          </cell>
          <cell r="C75" t="str">
            <v>THINDIU Keely Njoroge</v>
          </cell>
          <cell r="D75">
            <v>16</v>
          </cell>
          <cell r="E75">
            <v>20</v>
          </cell>
          <cell r="G75">
            <v>10.666666666666666</v>
          </cell>
          <cell r="H75">
            <v>7</v>
          </cell>
          <cell r="I75">
            <v>8</v>
          </cell>
          <cell r="J75">
            <v>9</v>
          </cell>
          <cell r="K75">
            <v>8</v>
          </cell>
          <cell r="L75">
            <v>18.7</v>
          </cell>
          <cell r="M75">
            <v>15</v>
          </cell>
          <cell r="P75">
            <v>13</v>
          </cell>
          <cell r="Q75">
            <v>19</v>
          </cell>
          <cell r="R75">
            <v>47</v>
          </cell>
          <cell r="S75">
            <v>66</v>
          </cell>
        </row>
        <row r="76">
          <cell r="B76" t="str">
            <v>E022-01-1102/2018</v>
          </cell>
          <cell r="C76" t="str">
            <v>KANYI Carson Wanjohi</v>
          </cell>
          <cell r="D76">
            <v>14</v>
          </cell>
          <cell r="E76">
            <v>19</v>
          </cell>
          <cell r="G76">
            <v>9.8333333333333321</v>
          </cell>
          <cell r="H76">
            <v>7</v>
          </cell>
          <cell r="I76">
            <v>7</v>
          </cell>
          <cell r="J76">
            <v>8</v>
          </cell>
          <cell r="K76">
            <v>7.333333333333333</v>
          </cell>
          <cell r="L76">
            <v>17.2</v>
          </cell>
          <cell r="M76">
            <v>6</v>
          </cell>
          <cell r="N76">
            <v>7</v>
          </cell>
          <cell r="P76">
            <v>6</v>
          </cell>
          <cell r="R76">
            <v>19</v>
          </cell>
          <cell r="S76">
            <v>36</v>
          </cell>
        </row>
        <row r="77">
          <cell r="B77" t="str">
            <v>E022-01-1169/2018</v>
          </cell>
          <cell r="C77" t="str">
            <v xml:space="preserve">NGANGA Joseph Mwangi </v>
          </cell>
          <cell r="D77">
            <v>31</v>
          </cell>
          <cell r="E77">
            <v>18</v>
          </cell>
          <cell r="G77">
            <v>13.75</v>
          </cell>
          <cell r="H77">
            <v>7</v>
          </cell>
          <cell r="I77">
            <v>9</v>
          </cell>
          <cell r="J77">
            <v>10</v>
          </cell>
          <cell r="K77">
            <v>8.6666666666666661</v>
          </cell>
          <cell r="L77">
            <v>22.4</v>
          </cell>
          <cell r="M77">
            <v>19</v>
          </cell>
          <cell r="O77">
            <v>15</v>
          </cell>
          <cell r="P77">
            <v>4</v>
          </cell>
          <cell r="R77">
            <v>38</v>
          </cell>
          <cell r="S77">
            <v>60</v>
          </cell>
        </row>
        <row r="78">
          <cell r="B78" t="str">
            <v>E022-01-1283/2018</v>
          </cell>
          <cell r="C78" t="str">
            <v xml:space="preserve">KIPKIRUI Paul </v>
          </cell>
          <cell r="D78">
            <v>23</v>
          </cell>
          <cell r="E78">
            <v>23</v>
          </cell>
          <cell r="G78">
            <v>13.416666666666668</v>
          </cell>
          <cell r="H78">
            <v>5</v>
          </cell>
          <cell r="I78">
            <v>7</v>
          </cell>
          <cell r="J78">
            <v>9</v>
          </cell>
          <cell r="K78">
            <v>7</v>
          </cell>
          <cell r="L78">
            <v>20.399999999999999</v>
          </cell>
          <cell r="M78">
            <v>16</v>
          </cell>
          <cell r="P78">
            <v>8</v>
          </cell>
          <cell r="Q78">
            <v>14</v>
          </cell>
          <cell r="R78">
            <v>38</v>
          </cell>
          <cell r="S78">
            <v>58</v>
          </cell>
        </row>
        <row r="79">
          <cell r="B79" t="str">
            <v>E022-01-1412/2018</v>
          </cell>
          <cell r="C79" t="str">
            <v xml:space="preserve">MOMANYI Silvester Omwaga </v>
          </cell>
          <cell r="D79">
            <v>18</v>
          </cell>
          <cell r="E79">
            <v>20</v>
          </cell>
          <cell r="G79">
            <v>11.166666666666668</v>
          </cell>
          <cell r="H79">
            <v>5</v>
          </cell>
          <cell r="I79">
            <v>7</v>
          </cell>
          <cell r="J79">
            <v>8</v>
          </cell>
          <cell r="K79">
            <v>6.666666666666667</v>
          </cell>
          <cell r="L79">
            <v>17.8</v>
          </cell>
          <cell r="M79">
            <v>23</v>
          </cell>
          <cell r="O79">
            <v>9</v>
          </cell>
          <cell r="Q79">
            <v>19</v>
          </cell>
          <cell r="R79">
            <v>51</v>
          </cell>
          <cell r="S79">
            <v>69</v>
          </cell>
        </row>
        <row r="80">
          <cell r="B80" t="str">
            <v>E022-01-1473/2018</v>
          </cell>
          <cell r="D80">
            <v>30</v>
          </cell>
          <cell r="E80">
            <v>21</v>
          </cell>
          <cell r="G80">
            <v>14.5</v>
          </cell>
          <cell r="H80">
            <v>7</v>
          </cell>
          <cell r="I80">
            <v>8</v>
          </cell>
          <cell r="J80">
            <v>8</v>
          </cell>
          <cell r="K80">
            <v>7.666666666666667</v>
          </cell>
          <cell r="L80">
            <v>22.2</v>
          </cell>
          <cell r="M80">
            <v>20</v>
          </cell>
          <cell r="O80">
            <v>12</v>
          </cell>
          <cell r="Q80">
            <v>18</v>
          </cell>
          <cell r="R80">
            <v>50</v>
          </cell>
          <cell r="S80">
            <v>72</v>
          </cell>
        </row>
        <row r="81">
          <cell r="B81" t="str">
            <v>E022-01-1475/2018</v>
          </cell>
          <cell r="D81">
            <v>25</v>
          </cell>
          <cell r="E81">
            <v>16</v>
          </cell>
          <cell r="G81">
            <v>11.583333333333332</v>
          </cell>
          <cell r="H81">
            <v>6</v>
          </cell>
          <cell r="I81">
            <v>8</v>
          </cell>
          <cell r="J81">
            <v>9</v>
          </cell>
          <cell r="K81">
            <v>7.666666666666667</v>
          </cell>
          <cell r="L81">
            <v>19.3</v>
          </cell>
          <cell r="M81">
            <v>19</v>
          </cell>
          <cell r="N81">
            <v>11</v>
          </cell>
          <cell r="P81">
            <v>7</v>
          </cell>
          <cell r="R81">
            <v>37</v>
          </cell>
          <cell r="S81">
            <v>56</v>
          </cell>
        </row>
        <row r="82">
          <cell r="B82" t="str">
            <v>E022-01-1486/2018</v>
          </cell>
          <cell r="D82">
            <v>21</v>
          </cell>
          <cell r="E82">
            <v>17</v>
          </cell>
          <cell r="G82">
            <v>10.916666666666668</v>
          </cell>
          <cell r="H82">
            <v>7</v>
          </cell>
          <cell r="I82">
            <v>7</v>
          </cell>
          <cell r="J82">
            <v>0</v>
          </cell>
          <cell r="K82">
            <v>4.666666666666667</v>
          </cell>
          <cell r="L82">
            <v>15.6</v>
          </cell>
          <cell r="M82">
            <v>11</v>
          </cell>
          <cell r="P82">
            <v>8</v>
          </cell>
          <cell r="Q82">
            <v>5</v>
          </cell>
          <cell r="R82">
            <v>24</v>
          </cell>
          <cell r="S82">
            <v>40</v>
          </cell>
        </row>
        <row r="83">
          <cell r="B83" t="str">
            <v>E022-01-1539/2018</v>
          </cell>
          <cell r="D83">
            <v>18</v>
          </cell>
          <cell r="E83">
            <v>19</v>
          </cell>
          <cell r="G83">
            <v>10.833333333333332</v>
          </cell>
          <cell r="H83">
            <v>7</v>
          </cell>
          <cell r="I83">
            <v>8</v>
          </cell>
          <cell r="J83">
            <v>7</v>
          </cell>
          <cell r="K83">
            <v>7.333333333333333</v>
          </cell>
          <cell r="L83">
            <v>18.2</v>
          </cell>
          <cell r="M83">
            <v>19</v>
          </cell>
          <cell r="N83">
            <v>14</v>
          </cell>
          <cell r="Q83">
            <v>18</v>
          </cell>
          <cell r="R83">
            <v>51</v>
          </cell>
          <cell r="S83">
            <v>69</v>
          </cell>
        </row>
        <row r="84">
          <cell r="B84" t="str">
            <v>E022-01-1566/2018</v>
          </cell>
          <cell r="D84">
            <v>20</v>
          </cell>
          <cell r="E84">
            <v>9</v>
          </cell>
          <cell r="G84">
            <v>8</v>
          </cell>
          <cell r="H84">
            <v>7</v>
          </cell>
          <cell r="I84">
            <v>8</v>
          </cell>
          <cell r="J84">
            <v>8</v>
          </cell>
          <cell r="K84">
            <v>7.666666666666667</v>
          </cell>
          <cell r="L84">
            <v>15.7</v>
          </cell>
          <cell r="M84">
            <v>14</v>
          </cell>
          <cell r="O84">
            <v>13</v>
          </cell>
          <cell r="Q84">
            <v>17</v>
          </cell>
          <cell r="R84">
            <v>44</v>
          </cell>
          <cell r="S84">
            <v>60</v>
          </cell>
        </row>
        <row r="85">
          <cell r="B85" t="str">
            <v>E022-01-1755/2018</v>
          </cell>
          <cell r="C85" t="str">
            <v xml:space="preserve">WANJOHI Quinton Muriuki </v>
          </cell>
          <cell r="D85">
            <v>21</v>
          </cell>
          <cell r="E85">
            <v>7</v>
          </cell>
          <cell r="G85">
            <v>7.583333333333333</v>
          </cell>
          <cell r="H85">
            <v>4</v>
          </cell>
          <cell r="I85">
            <v>6</v>
          </cell>
          <cell r="J85">
            <v>0</v>
          </cell>
          <cell r="K85">
            <v>3.3333333333333335</v>
          </cell>
          <cell r="L85">
            <v>10.9</v>
          </cell>
          <cell r="R85" t="str">
            <v/>
          </cell>
          <cell r="S85">
            <v>11</v>
          </cell>
        </row>
        <row r="86">
          <cell r="B86" t="str">
            <v>E022-01-1757/2018</v>
          </cell>
          <cell r="C86" t="str">
            <v xml:space="preserve">ORINA Dorothy Kwamboka </v>
          </cell>
          <cell r="D86">
            <v>27</v>
          </cell>
          <cell r="E86">
            <v>21</v>
          </cell>
          <cell r="G86">
            <v>13.75</v>
          </cell>
          <cell r="H86">
            <v>7</v>
          </cell>
          <cell r="I86">
            <v>8</v>
          </cell>
          <cell r="J86">
            <v>10</v>
          </cell>
          <cell r="K86">
            <v>8.3333333333333339</v>
          </cell>
          <cell r="L86">
            <v>22.1</v>
          </cell>
          <cell r="M86">
            <v>20</v>
          </cell>
          <cell r="P86">
            <v>12</v>
          </cell>
          <cell r="Q86">
            <v>11</v>
          </cell>
          <cell r="R86">
            <v>43</v>
          </cell>
          <cell r="S86">
            <v>65</v>
          </cell>
        </row>
        <row r="87">
          <cell r="B87" t="str">
            <v>E022-01-1764/2018</v>
          </cell>
          <cell r="C87" t="str">
            <v xml:space="preserve">MWANGI Martin Kinyanjui </v>
          </cell>
          <cell r="D87">
            <v>28</v>
          </cell>
          <cell r="E87">
            <v>8</v>
          </cell>
          <cell r="G87">
            <v>9.6666666666666661</v>
          </cell>
          <cell r="H87">
            <v>7</v>
          </cell>
          <cell r="I87">
            <v>8</v>
          </cell>
          <cell r="J87">
            <v>0</v>
          </cell>
          <cell r="K87">
            <v>5</v>
          </cell>
          <cell r="L87">
            <v>14.7</v>
          </cell>
          <cell r="M87">
            <v>18</v>
          </cell>
          <cell r="P87">
            <v>7</v>
          </cell>
          <cell r="Q87">
            <v>10</v>
          </cell>
          <cell r="R87">
            <v>35</v>
          </cell>
          <cell r="S87">
            <v>50</v>
          </cell>
        </row>
        <row r="88">
          <cell r="B88" t="str">
            <v>E022-01-1789/2018</v>
          </cell>
          <cell r="D88">
            <v>12</v>
          </cell>
          <cell r="E88">
            <v>13</v>
          </cell>
          <cell r="G88">
            <v>7.3333333333333339</v>
          </cell>
          <cell r="H88">
            <v>4</v>
          </cell>
          <cell r="I88">
            <v>8</v>
          </cell>
          <cell r="J88">
            <v>8</v>
          </cell>
          <cell r="K88">
            <v>6.666666666666667</v>
          </cell>
          <cell r="L88">
            <v>14</v>
          </cell>
          <cell r="M88">
            <v>8</v>
          </cell>
          <cell r="N88">
            <v>7</v>
          </cell>
          <cell r="P88">
            <v>4</v>
          </cell>
          <cell r="R88">
            <v>19</v>
          </cell>
          <cell r="S88">
            <v>33</v>
          </cell>
        </row>
        <row r="89">
          <cell r="B89" t="str">
            <v>E022-01-1801/2018</v>
          </cell>
          <cell r="D89">
            <v>22</v>
          </cell>
          <cell r="E89">
            <v>20</v>
          </cell>
          <cell r="G89">
            <v>12.166666666666668</v>
          </cell>
          <cell r="H89">
            <v>9</v>
          </cell>
          <cell r="I89">
            <v>10</v>
          </cell>
          <cell r="J89">
            <v>7</v>
          </cell>
          <cell r="K89">
            <v>8.6666666666666661</v>
          </cell>
          <cell r="L89">
            <v>20.8</v>
          </cell>
          <cell r="M89">
            <v>16</v>
          </cell>
          <cell r="N89">
            <v>6</v>
          </cell>
          <cell r="P89">
            <v>9</v>
          </cell>
          <cell r="R89">
            <v>31</v>
          </cell>
          <cell r="S89">
            <v>52</v>
          </cell>
        </row>
        <row r="90">
          <cell r="B90" t="str">
            <v>E022-01-1813/2018</v>
          </cell>
          <cell r="C90" t="str">
            <v>WANJERI Mary Wanjiku</v>
          </cell>
          <cell r="D90">
            <v>25</v>
          </cell>
          <cell r="E90">
            <v>21</v>
          </cell>
          <cell r="G90">
            <v>13.25</v>
          </cell>
          <cell r="H90">
            <v>4</v>
          </cell>
          <cell r="I90">
            <v>7</v>
          </cell>
          <cell r="K90">
            <v>5.5</v>
          </cell>
          <cell r="L90">
            <v>18.8</v>
          </cell>
          <cell r="M90">
            <v>18</v>
          </cell>
          <cell r="N90">
            <v>17</v>
          </cell>
          <cell r="Q90">
            <v>14</v>
          </cell>
          <cell r="R90">
            <v>49</v>
          </cell>
          <cell r="S90">
            <v>68</v>
          </cell>
        </row>
        <row r="91">
          <cell r="B91" t="str">
            <v>E022-01-1816/2018</v>
          </cell>
          <cell r="D91">
            <v>18</v>
          </cell>
          <cell r="E91">
            <v>12</v>
          </cell>
          <cell r="G91">
            <v>8.5</v>
          </cell>
          <cell r="H91">
            <v>7</v>
          </cell>
          <cell r="I91">
            <v>8</v>
          </cell>
          <cell r="J91">
            <v>8</v>
          </cell>
          <cell r="K91">
            <v>7.666666666666667</v>
          </cell>
          <cell r="L91">
            <v>16.2</v>
          </cell>
          <cell r="M91">
            <v>14</v>
          </cell>
          <cell r="P91">
            <v>4</v>
          </cell>
          <cell r="Q91">
            <v>19</v>
          </cell>
          <cell r="R91">
            <v>37</v>
          </cell>
          <cell r="S91">
            <v>53</v>
          </cell>
        </row>
        <row r="92">
          <cell r="B92" t="str">
            <v>E022-01-1824/2018</v>
          </cell>
          <cell r="C92" t="str">
            <v xml:space="preserve">KAMIRI Victor Aminiel Njunge </v>
          </cell>
          <cell r="D92">
            <v>15</v>
          </cell>
          <cell r="E92">
            <v>6</v>
          </cell>
          <cell r="G92">
            <v>5.75</v>
          </cell>
          <cell r="H92">
            <v>7</v>
          </cell>
          <cell r="I92">
            <v>8</v>
          </cell>
          <cell r="J92">
            <v>9</v>
          </cell>
          <cell r="K92">
            <v>8</v>
          </cell>
          <cell r="L92">
            <v>13.8</v>
          </cell>
          <cell r="M92">
            <v>12</v>
          </cell>
          <cell r="N92">
            <v>12</v>
          </cell>
          <cell r="Q92">
            <v>18</v>
          </cell>
          <cell r="R92">
            <v>42</v>
          </cell>
          <cell r="S92">
            <v>56</v>
          </cell>
        </row>
        <row r="93">
          <cell r="B93" t="str">
            <v>E022-01-1828/2018</v>
          </cell>
          <cell r="C93" t="str">
            <v xml:space="preserve">MULWA Joseph Musya </v>
          </cell>
          <cell r="D93">
            <v>26</v>
          </cell>
          <cell r="E93">
            <v>24</v>
          </cell>
          <cell r="G93">
            <v>14.500000000000002</v>
          </cell>
          <cell r="H93">
            <v>6</v>
          </cell>
          <cell r="I93">
            <v>7</v>
          </cell>
          <cell r="J93">
            <v>9</v>
          </cell>
          <cell r="K93">
            <v>7.333333333333333</v>
          </cell>
          <cell r="L93">
            <v>21.8</v>
          </cell>
          <cell r="M93">
            <v>21</v>
          </cell>
          <cell r="N93">
            <v>9</v>
          </cell>
          <cell r="Q93">
            <v>19</v>
          </cell>
          <cell r="R93">
            <v>49</v>
          </cell>
          <cell r="S93">
            <v>71</v>
          </cell>
        </row>
        <row r="94">
          <cell r="B94" t="str">
            <v>E022-01-1831/2018</v>
          </cell>
          <cell r="C94" t="str">
            <v>CHERUIYOT Desmond</v>
          </cell>
          <cell r="D94">
            <v>29</v>
          </cell>
          <cell r="E94">
            <v>22</v>
          </cell>
          <cell r="G94">
            <v>14.583333333333332</v>
          </cell>
          <cell r="H94">
            <v>8</v>
          </cell>
          <cell r="I94">
            <v>8</v>
          </cell>
          <cell r="J94">
            <v>9</v>
          </cell>
          <cell r="K94">
            <v>8.3333333333333339</v>
          </cell>
          <cell r="L94">
            <v>22.9</v>
          </cell>
          <cell r="M94">
            <v>21</v>
          </cell>
          <cell r="N94">
            <v>13</v>
          </cell>
          <cell r="Q94">
            <v>20</v>
          </cell>
          <cell r="R94">
            <v>54</v>
          </cell>
          <cell r="S94">
            <v>77</v>
          </cell>
        </row>
        <row r="95">
          <cell r="B95" t="str">
            <v>E022-01-1832/2018</v>
          </cell>
          <cell r="D95">
            <v>17</v>
          </cell>
          <cell r="E95">
            <v>20</v>
          </cell>
          <cell r="G95">
            <v>10.916666666666666</v>
          </cell>
          <cell r="H95">
            <v>7</v>
          </cell>
          <cell r="I95">
            <v>9</v>
          </cell>
          <cell r="J95">
            <v>8</v>
          </cell>
          <cell r="K95">
            <v>8</v>
          </cell>
          <cell r="L95">
            <v>18.899999999999999</v>
          </cell>
          <cell r="M95">
            <v>14</v>
          </cell>
          <cell r="N95">
            <v>14</v>
          </cell>
          <cell r="P95">
            <v>9</v>
          </cell>
          <cell r="R95">
            <v>37</v>
          </cell>
          <cell r="S95">
            <v>56</v>
          </cell>
        </row>
        <row r="96">
          <cell r="B96" t="str">
            <v>E022-01-1838/2018</v>
          </cell>
          <cell r="C96" t="str">
            <v>MATHENGE Timons Kingau</v>
          </cell>
          <cell r="D96">
            <v>22</v>
          </cell>
          <cell r="E96">
            <v>18</v>
          </cell>
          <cell r="G96">
            <v>11.5</v>
          </cell>
          <cell r="H96">
            <v>7</v>
          </cell>
          <cell r="I96">
            <v>8</v>
          </cell>
          <cell r="J96">
            <v>9</v>
          </cell>
          <cell r="K96">
            <v>8</v>
          </cell>
          <cell r="L96">
            <v>19.5</v>
          </cell>
          <cell r="M96">
            <v>9</v>
          </cell>
          <cell r="N96">
            <v>11</v>
          </cell>
          <cell r="Q96">
            <v>14</v>
          </cell>
          <cell r="R96">
            <v>34</v>
          </cell>
          <cell r="S96">
            <v>54</v>
          </cell>
        </row>
        <row r="97">
          <cell r="B97" t="str">
            <v>E022-01-1855/2018</v>
          </cell>
          <cell r="D97">
            <v>0</v>
          </cell>
          <cell r="E97">
            <v>16</v>
          </cell>
          <cell r="G97">
            <v>5.333333333333333</v>
          </cell>
          <cell r="H97">
            <v>5</v>
          </cell>
          <cell r="I97">
            <v>5</v>
          </cell>
          <cell r="J97">
            <v>5</v>
          </cell>
          <cell r="K97">
            <v>5</v>
          </cell>
          <cell r="L97">
            <v>10.3</v>
          </cell>
          <cell r="M97">
            <v>3</v>
          </cell>
          <cell r="N97">
            <v>2</v>
          </cell>
          <cell r="Q97">
            <v>3</v>
          </cell>
          <cell r="R97">
            <v>8</v>
          </cell>
          <cell r="S97">
            <v>18</v>
          </cell>
        </row>
        <row r="98">
          <cell r="B98" t="str">
            <v>E022-01-0736/2017</v>
          </cell>
          <cell r="D98">
            <v>15</v>
          </cell>
          <cell r="E98">
            <v>20</v>
          </cell>
          <cell r="G98">
            <v>10.416666666666664</v>
          </cell>
          <cell r="H98">
            <v>6</v>
          </cell>
          <cell r="J98">
            <v>7</v>
          </cell>
          <cell r="K98">
            <v>6.5</v>
          </cell>
          <cell r="L98">
            <v>16.899999999999999</v>
          </cell>
          <cell r="M98">
            <v>18</v>
          </cell>
          <cell r="O98">
            <v>15</v>
          </cell>
          <cell r="P98">
            <v>8</v>
          </cell>
          <cell r="R98">
            <v>41</v>
          </cell>
          <cell r="S98">
            <v>58</v>
          </cell>
        </row>
        <row r="99">
          <cell r="B99" t="str">
            <v>E022-01-1753/2017</v>
          </cell>
          <cell r="D99">
            <v>30</v>
          </cell>
          <cell r="E99">
            <v>26</v>
          </cell>
          <cell r="G99">
            <v>16.166666666666668</v>
          </cell>
          <cell r="H99">
            <v>8</v>
          </cell>
          <cell r="I99">
            <v>8</v>
          </cell>
          <cell r="J99">
            <v>10</v>
          </cell>
          <cell r="K99">
            <v>8.6666666666666661</v>
          </cell>
          <cell r="L99">
            <v>24.8</v>
          </cell>
          <cell r="M99">
            <v>19</v>
          </cell>
          <cell r="O99">
            <v>7</v>
          </cell>
          <cell r="P99">
            <v>13</v>
          </cell>
          <cell r="R99">
            <v>39</v>
          </cell>
          <cell r="S99">
            <v>64</v>
          </cell>
        </row>
        <row r="100">
          <cell r="B100" t="str">
            <v>E022-01-0764/2018</v>
          </cell>
          <cell r="D100">
            <v>17</v>
          </cell>
          <cell r="E100">
            <v>18</v>
          </cell>
          <cell r="G100">
            <v>10.25</v>
          </cell>
          <cell r="H100">
            <v>6</v>
          </cell>
          <cell r="I100">
            <v>7</v>
          </cell>
          <cell r="J100">
            <v>8</v>
          </cell>
          <cell r="K100">
            <v>7</v>
          </cell>
          <cell r="L100">
            <v>17.3</v>
          </cell>
          <cell r="M100">
            <v>15</v>
          </cell>
          <cell r="N100">
            <v>13</v>
          </cell>
          <cell r="Q100">
            <v>12</v>
          </cell>
          <cell r="R100">
            <v>40</v>
          </cell>
          <cell r="S100">
            <v>57</v>
          </cell>
        </row>
        <row r="101">
          <cell r="B101" t="str">
            <v>E022-01-0751/2017</v>
          </cell>
          <cell r="M101">
            <v>10</v>
          </cell>
          <cell r="O101">
            <v>7</v>
          </cell>
          <cell r="P101">
            <v>7</v>
          </cell>
          <cell r="R101">
            <v>24</v>
          </cell>
          <cell r="S101">
            <v>24</v>
          </cell>
        </row>
        <row r="102">
          <cell r="B102" t="str">
            <v>E022-01-0753/2017</v>
          </cell>
          <cell r="M102">
            <v>8</v>
          </cell>
          <cell r="N102">
            <v>8</v>
          </cell>
          <cell r="Q102">
            <v>7</v>
          </cell>
          <cell r="R102">
            <v>23</v>
          </cell>
          <cell r="S102">
            <v>23</v>
          </cell>
        </row>
        <row r="103">
          <cell r="B103" t="str">
            <v>E022-01-0797/2014</v>
          </cell>
          <cell r="M103">
            <v>7</v>
          </cell>
          <cell r="N103">
            <v>2</v>
          </cell>
          <cell r="Q103">
            <v>4</v>
          </cell>
          <cell r="R103">
            <v>13</v>
          </cell>
          <cell r="S103">
            <v>13</v>
          </cell>
        </row>
      </sheetData>
      <sheetData sheetId="6" refreshError="1">
        <row r="9">
          <cell r="B9" t="str">
            <v>E022-01-0113/2018</v>
          </cell>
          <cell r="C9" t="str">
            <v>MANDO Victor Githinji</v>
          </cell>
          <cell r="D9">
            <v>2</v>
          </cell>
          <cell r="E9">
            <v>7</v>
          </cell>
          <cell r="G9">
            <v>3</v>
          </cell>
          <cell r="H9">
            <v>2</v>
          </cell>
          <cell r="I9">
            <v>4</v>
          </cell>
          <cell r="J9">
            <v>6</v>
          </cell>
          <cell r="K9">
            <v>9</v>
          </cell>
          <cell r="L9">
            <v>5</v>
          </cell>
          <cell r="M9">
            <v>5</v>
          </cell>
          <cell r="N9">
            <v>0</v>
          </cell>
          <cell r="Q9">
            <v>10</v>
          </cell>
          <cell r="R9">
            <v>19</v>
          </cell>
        </row>
        <row r="10">
          <cell r="B10" t="str">
            <v>E022-01-0278/2018</v>
          </cell>
          <cell r="C10" t="str">
            <v>MENGICH Kipkemei Oliver</v>
          </cell>
          <cell r="D10">
            <v>25</v>
          </cell>
          <cell r="E10">
            <v>29.5</v>
          </cell>
          <cell r="G10">
            <v>18.166666666666668</v>
          </cell>
          <cell r="H10">
            <v>5</v>
          </cell>
          <cell r="I10">
            <v>4</v>
          </cell>
          <cell r="J10">
            <v>9</v>
          </cell>
          <cell r="K10">
            <v>27.166666666666668</v>
          </cell>
          <cell r="L10">
            <v>26.5</v>
          </cell>
          <cell r="M10">
            <v>15</v>
          </cell>
          <cell r="O10">
            <v>8</v>
          </cell>
          <cell r="Q10">
            <v>49.5</v>
          </cell>
          <cell r="R10">
            <v>76.666666666666671</v>
          </cell>
        </row>
        <row r="11">
          <cell r="B11" t="str">
            <v>E022-01-0281/2018</v>
          </cell>
          <cell r="C11" t="str">
            <v xml:space="preserve">MATHENGE Joseph Maina </v>
          </cell>
          <cell r="D11">
            <v>21</v>
          </cell>
          <cell r="E11">
            <v>20</v>
          </cell>
          <cell r="G11">
            <v>13.666666666666666</v>
          </cell>
          <cell r="H11">
            <v>3</v>
          </cell>
          <cell r="I11">
            <v>5</v>
          </cell>
          <cell r="J11">
            <v>8</v>
          </cell>
          <cell r="K11">
            <v>21.666666666666664</v>
          </cell>
          <cell r="L11">
            <v>7</v>
          </cell>
          <cell r="M11">
            <v>12</v>
          </cell>
          <cell r="P11">
            <v>10.5</v>
          </cell>
          <cell r="Q11">
            <v>29.5</v>
          </cell>
          <cell r="R11">
            <v>51.166666666666664</v>
          </cell>
        </row>
        <row r="12">
          <cell r="B12" t="str">
            <v>E022-01-0376/2018</v>
          </cell>
          <cell r="C12" t="str">
            <v xml:space="preserve">GITUMA Michael Kimathi </v>
          </cell>
        </row>
        <row r="13">
          <cell r="B13" t="str">
            <v>E022-01-0479/2018</v>
          </cell>
          <cell r="C13" t="str">
            <v>BETT Kipkorir Morgan</v>
          </cell>
          <cell r="D13">
            <v>16</v>
          </cell>
          <cell r="E13">
            <v>24.5</v>
          </cell>
          <cell r="G13">
            <v>13.5</v>
          </cell>
          <cell r="H13">
            <v>5</v>
          </cell>
          <cell r="I13">
            <v>4</v>
          </cell>
          <cell r="J13">
            <v>9</v>
          </cell>
          <cell r="K13">
            <v>22.5</v>
          </cell>
          <cell r="L13">
            <v>23.5</v>
          </cell>
          <cell r="M13">
            <v>16</v>
          </cell>
          <cell r="P13">
            <v>10</v>
          </cell>
          <cell r="Q13">
            <v>49.5</v>
          </cell>
          <cell r="R13">
            <v>72</v>
          </cell>
        </row>
        <row r="14">
          <cell r="B14" t="str">
            <v>E022-01-0491/2018</v>
          </cell>
          <cell r="C14" t="str">
            <v xml:space="preserve">WAFULA Nickson Wirula </v>
          </cell>
          <cell r="D14">
            <v>11.5</v>
          </cell>
          <cell r="E14">
            <v>19.5</v>
          </cell>
          <cell r="G14">
            <v>10.333333333333334</v>
          </cell>
          <cell r="H14">
            <v>2.5</v>
          </cell>
          <cell r="I14">
            <v>4</v>
          </cell>
          <cell r="J14">
            <v>6.5</v>
          </cell>
          <cell r="K14">
            <v>16.833333333333336</v>
          </cell>
          <cell r="L14">
            <v>9</v>
          </cell>
          <cell r="M14">
            <v>11</v>
          </cell>
          <cell r="N14">
            <v>8</v>
          </cell>
          <cell r="Q14">
            <v>28</v>
          </cell>
          <cell r="R14">
            <v>44.833333333333336</v>
          </cell>
        </row>
        <row r="15">
          <cell r="B15" t="str">
            <v>E022-01-0496/2018</v>
          </cell>
          <cell r="C15" t="str">
            <v xml:space="preserve">WAITHIRA Allan Mucheru </v>
          </cell>
          <cell r="D15">
            <v>18</v>
          </cell>
          <cell r="E15">
            <v>25</v>
          </cell>
          <cell r="G15">
            <v>14.333333333333334</v>
          </cell>
          <cell r="H15">
            <v>5</v>
          </cell>
          <cell r="I15">
            <v>4.5</v>
          </cell>
          <cell r="J15">
            <v>9.5</v>
          </cell>
          <cell r="K15">
            <v>23.833333333333336</v>
          </cell>
          <cell r="L15">
            <v>17.5</v>
          </cell>
          <cell r="M15">
            <v>14.5</v>
          </cell>
          <cell r="N15">
            <v>11</v>
          </cell>
          <cell r="Q15">
            <v>43</v>
          </cell>
          <cell r="R15">
            <v>66.833333333333343</v>
          </cell>
        </row>
        <row r="16">
          <cell r="B16" t="str">
            <v>E022-01-0736/2017</v>
          </cell>
          <cell r="C16" t="str">
            <v>WAMBANI Esther</v>
          </cell>
          <cell r="D16">
            <v>20</v>
          </cell>
          <cell r="E16">
            <v>18</v>
          </cell>
          <cell r="G16">
            <v>12.666666666666666</v>
          </cell>
          <cell r="H16">
            <v>2</v>
          </cell>
          <cell r="I16">
            <v>4</v>
          </cell>
          <cell r="J16">
            <v>6</v>
          </cell>
          <cell r="K16">
            <v>18.666666666666664</v>
          </cell>
          <cell r="L16">
            <v>12.5</v>
          </cell>
          <cell r="M16">
            <v>14</v>
          </cell>
          <cell r="P16">
            <v>6</v>
          </cell>
          <cell r="Q16">
            <v>32.5</v>
          </cell>
          <cell r="R16">
            <v>51.166666666666664</v>
          </cell>
        </row>
        <row r="17">
          <cell r="B17" t="str">
            <v>E022-01-0762/2018</v>
          </cell>
          <cell r="C17" t="str">
            <v>MBAGA Gyavira Tuzinde</v>
          </cell>
          <cell r="D17">
            <v>15</v>
          </cell>
          <cell r="E17">
            <v>20</v>
          </cell>
          <cell r="G17">
            <v>11.666666666666666</v>
          </cell>
          <cell r="H17">
            <v>3</v>
          </cell>
          <cell r="I17">
            <v>4.5</v>
          </cell>
          <cell r="J17">
            <v>7.5</v>
          </cell>
          <cell r="K17">
            <v>19.166666666666664</v>
          </cell>
          <cell r="L17">
            <v>5</v>
          </cell>
          <cell r="M17">
            <v>3</v>
          </cell>
          <cell r="O17">
            <v>0</v>
          </cell>
          <cell r="Q17">
            <v>8</v>
          </cell>
          <cell r="R17">
            <v>27.166666666666664</v>
          </cell>
        </row>
        <row r="18">
          <cell r="B18" t="str">
            <v>E022-01-0764/2018</v>
          </cell>
          <cell r="C18" t="str">
            <v>WAITHAKA Martin mwangi</v>
          </cell>
          <cell r="D18">
            <v>17</v>
          </cell>
          <cell r="E18">
            <v>16.5</v>
          </cell>
          <cell r="G18">
            <v>11.166666666666666</v>
          </cell>
          <cell r="H18">
            <v>4</v>
          </cell>
          <cell r="I18">
            <v>4.5</v>
          </cell>
          <cell r="J18">
            <v>8.5</v>
          </cell>
          <cell r="K18">
            <v>19.666666666666664</v>
          </cell>
          <cell r="L18">
            <v>10</v>
          </cell>
          <cell r="M18">
            <v>8</v>
          </cell>
          <cell r="N18">
            <v>3</v>
          </cell>
          <cell r="Q18">
            <v>21</v>
          </cell>
          <cell r="R18">
            <v>40.666666666666664</v>
          </cell>
        </row>
        <row r="19">
          <cell r="B19" t="str">
            <v>E022-01-1032/2018</v>
          </cell>
          <cell r="D19">
            <v>9.5</v>
          </cell>
          <cell r="E19">
            <v>1</v>
          </cell>
          <cell r="G19">
            <v>3.5</v>
          </cell>
          <cell r="H19">
            <v>4</v>
          </cell>
          <cell r="I19">
            <v>4</v>
          </cell>
          <cell r="J19">
            <v>8</v>
          </cell>
          <cell r="K19">
            <v>11.5</v>
          </cell>
          <cell r="R19">
            <v>11.5</v>
          </cell>
        </row>
        <row r="20">
          <cell r="B20" t="str">
            <v>E022-01-1045/2018</v>
          </cell>
          <cell r="C20" t="str">
            <v>MWALUGHO Elijah Masaka</v>
          </cell>
          <cell r="D20">
            <v>14</v>
          </cell>
          <cell r="E20">
            <v>10.5</v>
          </cell>
          <cell r="G20">
            <v>8.1666666666666661</v>
          </cell>
          <cell r="H20">
            <v>3</v>
          </cell>
          <cell r="I20">
            <v>4</v>
          </cell>
          <cell r="J20">
            <v>7</v>
          </cell>
          <cell r="K20">
            <v>15.166666666666666</v>
          </cell>
          <cell r="L20">
            <v>12.5</v>
          </cell>
          <cell r="M20">
            <v>13</v>
          </cell>
          <cell r="O20">
            <v>7.5</v>
          </cell>
          <cell r="Q20">
            <v>33</v>
          </cell>
          <cell r="R20">
            <v>48.166666666666664</v>
          </cell>
        </row>
        <row r="21">
          <cell r="B21" t="str">
            <v>E022-01-1046/2018</v>
          </cell>
          <cell r="C21" t="str">
            <v>OLOLCHOKI Duncan Mwaniki</v>
          </cell>
          <cell r="D21">
            <v>23.5</v>
          </cell>
          <cell r="E21">
            <v>16.5</v>
          </cell>
          <cell r="G21">
            <v>13.333333333333334</v>
          </cell>
          <cell r="H21">
            <v>2.5</v>
          </cell>
          <cell r="I21">
            <v>3</v>
          </cell>
          <cell r="J21">
            <v>5.5</v>
          </cell>
          <cell r="K21">
            <v>18.833333333333336</v>
          </cell>
          <cell r="L21">
            <v>9</v>
          </cell>
          <cell r="M21">
            <v>16</v>
          </cell>
          <cell r="N21">
            <v>14</v>
          </cell>
          <cell r="Q21">
            <v>39</v>
          </cell>
          <cell r="R21">
            <v>57.833333333333336</v>
          </cell>
        </row>
        <row r="22">
          <cell r="B22" t="str">
            <v>E022-01-1047/2018</v>
          </cell>
          <cell r="C22" t="str">
            <v>WACHIRA Maurice Mwangi</v>
          </cell>
          <cell r="D22">
            <v>17.5</v>
          </cell>
          <cell r="E22">
            <v>23</v>
          </cell>
          <cell r="G22">
            <v>13.5</v>
          </cell>
          <cell r="H22">
            <v>3.5</v>
          </cell>
          <cell r="I22">
            <v>4.5</v>
          </cell>
          <cell r="J22">
            <v>8</v>
          </cell>
          <cell r="K22">
            <v>21.5</v>
          </cell>
          <cell r="L22">
            <v>14.5</v>
          </cell>
          <cell r="N22">
            <v>9</v>
          </cell>
          <cell r="P22">
            <v>11</v>
          </cell>
          <cell r="Q22">
            <v>34.5</v>
          </cell>
          <cell r="R22">
            <v>56</v>
          </cell>
        </row>
        <row r="23">
          <cell r="B23" t="str">
            <v>E022-01-1048/2018</v>
          </cell>
          <cell r="C23" t="str">
            <v>SESAT Kiprop Ian</v>
          </cell>
          <cell r="D23">
            <v>13.5</v>
          </cell>
          <cell r="E23">
            <v>24.5</v>
          </cell>
          <cell r="G23">
            <v>12.666666666666666</v>
          </cell>
          <cell r="H23">
            <v>4.5</v>
          </cell>
          <cell r="I23">
            <v>5</v>
          </cell>
          <cell r="J23">
            <v>9.5</v>
          </cell>
          <cell r="K23">
            <v>22.166666666666664</v>
          </cell>
          <cell r="L23">
            <v>11</v>
          </cell>
          <cell r="M23">
            <v>11.5</v>
          </cell>
          <cell r="N23">
            <v>6.5</v>
          </cell>
          <cell r="Q23">
            <v>29</v>
          </cell>
          <cell r="R23">
            <v>51.166666666666664</v>
          </cell>
        </row>
        <row r="24">
          <cell r="B24" t="str">
            <v>E022-01-1049/2018</v>
          </cell>
          <cell r="C24" t="str">
            <v>MUTHIANI Albert Mwenga</v>
          </cell>
          <cell r="D24">
            <v>27.5</v>
          </cell>
          <cell r="E24">
            <v>21.5</v>
          </cell>
          <cell r="G24">
            <v>16.333333333333332</v>
          </cell>
          <cell r="H24">
            <v>4</v>
          </cell>
          <cell r="I24">
            <v>5</v>
          </cell>
          <cell r="J24">
            <v>9</v>
          </cell>
          <cell r="K24">
            <v>25.333333333333332</v>
          </cell>
          <cell r="L24">
            <v>15</v>
          </cell>
          <cell r="M24">
            <v>12</v>
          </cell>
          <cell r="N24">
            <v>8</v>
          </cell>
          <cell r="Q24">
            <v>35</v>
          </cell>
          <cell r="R24">
            <v>60.333333333333329</v>
          </cell>
        </row>
        <row r="25">
          <cell r="B25" t="str">
            <v>E022-01-1050/2018</v>
          </cell>
          <cell r="C25" t="str">
            <v>TSUMA Brian Mwango</v>
          </cell>
        </row>
        <row r="26">
          <cell r="B26" t="str">
            <v>E022-01-1051/2018</v>
          </cell>
          <cell r="C26" t="str">
            <v>MWANGI Angela Wakarura</v>
          </cell>
          <cell r="D26">
            <v>18</v>
          </cell>
          <cell r="E26">
            <v>21</v>
          </cell>
          <cell r="G26">
            <v>13</v>
          </cell>
          <cell r="H26">
            <v>3</v>
          </cell>
          <cell r="I26">
            <v>5</v>
          </cell>
          <cell r="J26">
            <v>8</v>
          </cell>
          <cell r="K26">
            <v>21</v>
          </cell>
          <cell r="L26">
            <v>25</v>
          </cell>
          <cell r="M26">
            <v>15</v>
          </cell>
          <cell r="N26">
            <v>13</v>
          </cell>
          <cell r="Q26">
            <v>53</v>
          </cell>
          <cell r="R26">
            <v>74</v>
          </cell>
        </row>
        <row r="27">
          <cell r="B27" t="str">
            <v>E022-01-1052/2018</v>
          </cell>
          <cell r="C27" t="str">
            <v>CHEPKIRUI Brillian</v>
          </cell>
          <cell r="D27">
            <v>3</v>
          </cell>
          <cell r="E27">
            <v>6</v>
          </cell>
          <cell r="G27">
            <v>3</v>
          </cell>
          <cell r="I27">
            <v>4</v>
          </cell>
          <cell r="J27">
            <v>4</v>
          </cell>
          <cell r="K27">
            <v>7</v>
          </cell>
          <cell r="L27">
            <v>8</v>
          </cell>
          <cell r="M27">
            <v>2</v>
          </cell>
          <cell r="N27">
            <v>5</v>
          </cell>
          <cell r="Q27">
            <v>15</v>
          </cell>
          <cell r="R27">
            <v>22</v>
          </cell>
        </row>
        <row r="28">
          <cell r="B28" t="str">
            <v>E022-01-1053/2018</v>
          </cell>
          <cell r="C28" t="str">
            <v>MUCHIRI Dan Munene</v>
          </cell>
          <cell r="D28">
            <v>26</v>
          </cell>
          <cell r="E28">
            <v>17</v>
          </cell>
          <cell r="G28">
            <v>14.333333333333334</v>
          </cell>
          <cell r="H28">
            <v>3.5</v>
          </cell>
          <cell r="I28">
            <v>4.5</v>
          </cell>
          <cell r="J28">
            <v>8</v>
          </cell>
          <cell r="K28">
            <v>22.333333333333336</v>
          </cell>
          <cell r="L28">
            <v>17</v>
          </cell>
          <cell r="N28">
            <v>15</v>
          </cell>
          <cell r="P28">
            <v>6</v>
          </cell>
          <cell r="Q28">
            <v>38</v>
          </cell>
          <cell r="R28">
            <v>60.333333333333336</v>
          </cell>
        </row>
        <row r="29">
          <cell r="B29" t="str">
            <v>E022-01-1054/2018</v>
          </cell>
          <cell r="C29" t="str">
            <v>MUTEGI Munene Fredrick</v>
          </cell>
          <cell r="D29">
            <v>3</v>
          </cell>
          <cell r="E29">
            <v>14.5</v>
          </cell>
          <cell r="G29">
            <v>5.833333333333333</v>
          </cell>
          <cell r="I29">
            <v>4</v>
          </cell>
          <cell r="J29">
            <v>4</v>
          </cell>
          <cell r="K29">
            <v>9.8333333333333321</v>
          </cell>
          <cell r="L29">
            <v>1.5</v>
          </cell>
          <cell r="M29">
            <v>7</v>
          </cell>
          <cell r="P29">
            <v>1</v>
          </cell>
          <cell r="Q29">
            <v>9.5</v>
          </cell>
          <cell r="R29">
            <v>19.333333333333332</v>
          </cell>
        </row>
        <row r="30">
          <cell r="B30" t="str">
            <v>E022-01-1055/2018</v>
          </cell>
          <cell r="C30" t="str">
            <v>MAINA Josphat Macharia</v>
          </cell>
          <cell r="D30">
            <v>21.5</v>
          </cell>
          <cell r="E30">
            <v>22.5</v>
          </cell>
          <cell r="G30">
            <v>14.666666666666666</v>
          </cell>
          <cell r="H30">
            <v>4</v>
          </cell>
          <cell r="I30">
            <v>4.5</v>
          </cell>
          <cell r="J30">
            <v>8.5</v>
          </cell>
          <cell r="K30">
            <v>23.166666666666664</v>
          </cell>
          <cell r="L30">
            <v>20</v>
          </cell>
          <cell r="M30">
            <v>13.5</v>
          </cell>
          <cell r="P30">
            <v>4</v>
          </cell>
          <cell r="Q30">
            <v>37.5</v>
          </cell>
          <cell r="R30">
            <v>60.666666666666664</v>
          </cell>
        </row>
        <row r="31">
          <cell r="B31" t="str">
            <v>E022-01-1056/2018</v>
          </cell>
          <cell r="C31" t="str">
            <v>SHIBIRITI Calvine Mwanzi</v>
          </cell>
          <cell r="D31">
            <v>4</v>
          </cell>
          <cell r="E31">
            <v>25</v>
          </cell>
          <cell r="G31">
            <v>9.6666666666666661</v>
          </cell>
          <cell r="H31">
            <v>3</v>
          </cell>
          <cell r="I31">
            <v>4</v>
          </cell>
          <cell r="J31">
            <v>7</v>
          </cell>
          <cell r="K31">
            <v>16.666666666666664</v>
          </cell>
          <cell r="L31">
            <v>19</v>
          </cell>
          <cell r="M31">
            <v>11</v>
          </cell>
          <cell r="P31">
            <v>10</v>
          </cell>
          <cell r="Q31">
            <v>40</v>
          </cell>
          <cell r="R31">
            <v>56.666666666666664</v>
          </cell>
        </row>
        <row r="32">
          <cell r="B32" t="str">
            <v>E022-01-1057/2018</v>
          </cell>
          <cell r="C32" t="str">
            <v>ANITA HEATHER C</v>
          </cell>
          <cell r="D32">
            <v>17.5</v>
          </cell>
          <cell r="E32">
            <v>14</v>
          </cell>
          <cell r="G32">
            <v>10.5</v>
          </cell>
          <cell r="H32">
            <v>4.5</v>
          </cell>
          <cell r="I32">
            <v>3</v>
          </cell>
          <cell r="J32">
            <v>7.5</v>
          </cell>
          <cell r="K32">
            <v>18</v>
          </cell>
          <cell r="L32">
            <v>16</v>
          </cell>
          <cell r="M32">
            <v>11.5</v>
          </cell>
          <cell r="O32">
            <v>5</v>
          </cell>
          <cell r="Q32">
            <v>32.5</v>
          </cell>
          <cell r="R32">
            <v>50.5</v>
          </cell>
        </row>
        <row r="33">
          <cell r="B33" t="str">
            <v>E022-01-1059/2018</v>
          </cell>
          <cell r="C33" t="str">
            <v xml:space="preserve">MOHAMED Hyder Haitham </v>
          </cell>
          <cell r="D33">
            <v>24</v>
          </cell>
          <cell r="E33">
            <v>23.5</v>
          </cell>
          <cell r="G33">
            <v>15.833333333333334</v>
          </cell>
          <cell r="H33">
            <v>4</v>
          </cell>
          <cell r="I33">
            <v>4</v>
          </cell>
          <cell r="J33">
            <v>8</v>
          </cell>
          <cell r="K33">
            <v>23.833333333333336</v>
          </cell>
          <cell r="L33">
            <v>13</v>
          </cell>
          <cell r="M33">
            <v>11</v>
          </cell>
          <cell r="N33">
            <v>7.5</v>
          </cell>
          <cell r="Q33">
            <v>31.5</v>
          </cell>
          <cell r="R33">
            <v>55.333333333333336</v>
          </cell>
        </row>
        <row r="34">
          <cell r="B34" t="str">
            <v>E022-01-1059/2018</v>
          </cell>
          <cell r="C34" t="str">
            <v>CHEGE Gladwell Nyambura</v>
          </cell>
        </row>
        <row r="35">
          <cell r="B35" t="str">
            <v>E022-01-1060/2018</v>
          </cell>
          <cell r="C35" t="str">
            <v>MURIUKI Brian Gacheru</v>
          </cell>
          <cell r="D35">
            <v>11</v>
          </cell>
          <cell r="E35">
            <v>22</v>
          </cell>
          <cell r="G35">
            <v>11</v>
          </cell>
          <cell r="H35">
            <v>2</v>
          </cell>
          <cell r="I35">
            <v>4.5</v>
          </cell>
          <cell r="J35">
            <v>6.5</v>
          </cell>
          <cell r="K35">
            <v>17.5</v>
          </cell>
          <cell r="L35">
            <v>13</v>
          </cell>
          <cell r="N35">
            <v>15</v>
          </cell>
          <cell r="O35">
            <v>10</v>
          </cell>
          <cell r="Q35">
            <v>38</v>
          </cell>
          <cell r="R35">
            <v>55.5</v>
          </cell>
        </row>
        <row r="36">
          <cell r="B36" t="str">
            <v>E022-01-1061/2018</v>
          </cell>
          <cell r="C36" t="str">
            <v>MOHAMMAD ALI MBARAK</v>
          </cell>
          <cell r="D36">
            <v>20.5</v>
          </cell>
          <cell r="E36">
            <v>20.5</v>
          </cell>
          <cell r="G36">
            <v>13.666666666666666</v>
          </cell>
          <cell r="H36">
            <v>5</v>
          </cell>
          <cell r="I36">
            <v>4</v>
          </cell>
          <cell r="J36">
            <v>9</v>
          </cell>
          <cell r="K36">
            <v>22.666666666666664</v>
          </cell>
          <cell r="L36">
            <v>19.5</v>
          </cell>
          <cell r="N36">
            <v>16</v>
          </cell>
          <cell r="O36">
            <v>13</v>
          </cell>
          <cell r="Q36">
            <v>48.5</v>
          </cell>
          <cell r="R36">
            <v>71.166666666666657</v>
          </cell>
        </row>
        <row r="37">
          <cell r="B37" t="str">
            <v>E022-01-1062/2018</v>
          </cell>
          <cell r="C37" t="str">
            <v>MUTUNGA Mariam Mwende</v>
          </cell>
        </row>
        <row r="38">
          <cell r="B38" t="str">
            <v>E022-01-1063/2018</v>
          </cell>
          <cell r="C38" t="str">
            <v>MBURUGU Frankline Mutuma</v>
          </cell>
          <cell r="D38">
            <v>20</v>
          </cell>
          <cell r="E38">
            <v>13</v>
          </cell>
          <cell r="G38">
            <v>11</v>
          </cell>
          <cell r="H38">
            <v>5</v>
          </cell>
          <cell r="I38">
            <v>4</v>
          </cell>
          <cell r="J38">
            <v>9</v>
          </cell>
          <cell r="K38">
            <v>20</v>
          </cell>
          <cell r="L38">
            <v>11.5</v>
          </cell>
          <cell r="M38">
            <v>14</v>
          </cell>
          <cell r="N38">
            <v>8</v>
          </cell>
          <cell r="Q38">
            <v>33.5</v>
          </cell>
          <cell r="R38">
            <v>53.5</v>
          </cell>
        </row>
        <row r="39">
          <cell r="B39" t="str">
            <v>E022-01-1064/2018</v>
          </cell>
          <cell r="C39" t="str">
            <v>MUTHEE Amos Munene</v>
          </cell>
          <cell r="D39">
            <v>25</v>
          </cell>
          <cell r="E39">
            <v>25.5</v>
          </cell>
          <cell r="G39">
            <v>16.833333333333332</v>
          </cell>
          <cell r="H39">
            <v>4</v>
          </cell>
          <cell r="I39">
            <v>4</v>
          </cell>
          <cell r="J39">
            <v>8</v>
          </cell>
          <cell r="K39">
            <v>24.833333333333332</v>
          </cell>
          <cell r="L39">
            <v>15.5</v>
          </cell>
          <cell r="O39">
            <v>7.5</v>
          </cell>
          <cell r="P39">
            <v>5.5</v>
          </cell>
          <cell r="Q39">
            <v>28.5</v>
          </cell>
          <cell r="R39">
            <v>53.333333333333329</v>
          </cell>
        </row>
        <row r="40">
          <cell r="B40" t="str">
            <v>E022-01-1065/2018</v>
          </cell>
          <cell r="C40" t="str">
            <v>MACHARIA Paul Muchogo</v>
          </cell>
          <cell r="D40">
            <v>19</v>
          </cell>
          <cell r="E40">
            <v>24.5</v>
          </cell>
          <cell r="G40">
            <v>14.5</v>
          </cell>
          <cell r="H40">
            <v>4</v>
          </cell>
          <cell r="I40">
            <v>4.5</v>
          </cell>
          <cell r="J40">
            <v>8.5</v>
          </cell>
          <cell r="K40">
            <v>23</v>
          </cell>
          <cell r="L40">
            <v>26.5</v>
          </cell>
          <cell r="M40">
            <v>15</v>
          </cell>
          <cell r="O40">
            <v>6</v>
          </cell>
          <cell r="Q40">
            <v>47.5</v>
          </cell>
          <cell r="R40">
            <v>70.5</v>
          </cell>
        </row>
        <row r="41">
          <cell r="B41" t="str">
            <v>E022-01-1066/2018</v>
          </cell>
          <cell r="C41" t="str">
            <v>MUTURI Lorna Muthoni</v>
          </cell>
          <cell r="D41">
            <v>24</v>
          </cell>
          <cell r="E41">
            <v>26.5</v>
          </cell>
          <cell r="G41">
            <v>16.833333333333332</v>
          </cell>
          <cell r="H41">
            <v>4</v>
          </cell>
          <cell r="I41">
            <v>4</v>
          </cell>
          <cell r="J41">
            <v>8</v>
          </cell>
          <cell r="K41">
            <v>24.833333333333332</v>
          </cell>
          <cell r="L41">
            <v>28.5</v>
          </cell>
          <cell r="M41">
            <v>18</v>
          </cell>
          <cell r="N41">
            <v>13</v>
          </cell>
          <cell r="Q41">
            <v>59.5</v>
          </cell>
          <cell r="R41">
            <v>84.333333333333329</v>
          </cell>
        </row>
        <row r="42">
          <cell r="B42" t="str">
            <v>E022-01-1067/2018</v>
          </cell>
          <cell r="C42" t="str">
            <v>ONGAYO Aswan Abishai</v>
          </cell>
          <cell r="D42">
            <v>19.5</v>
          </cell>
          <cell r="E42">
            <v>21.5</v>
          </cell>
          <cell r="G42">
            <v>13.666666666666666</v>
          </cell>
          <cell r="H42">
            <v>5</v>
          </cell>
          <cell r="I42">
            <v>4</v>
          </cell>
          <cell r="J42">
            <v>9</v>
          </cell>
          <cell r="K42">
            <v>22.666666666666664</v>
          </cell>
          <cell r="L42">
            <v>8</v>
          </cell>
          <cell r="M42">
            <v>6</v>
          </cell>
          <cell r="N42">
            <v>4</v>
          </cell>
          <cell r="Q42">
            <v>18</v>
          </cell>
          <cell r="R42">
            <v>40.666666666666664</v>
          </cell>
        </row>
        <row r="43">
          <cell r="B43" t="str">
            <v>E022-01-1068/2018</v>
          </cell>
          <cell r="C43" t="str">
            <v>GITHINJI Anthony Kanogo</v>
          </cell>
          <cell r="D43">
            <v>15.5</v>
          </cell>
          <cell r="E43">
            <v>16.5</v>
          </cell>
          <cell r="G43">
            <v>10.666666666666666</v>
          </cell>
          <cell r="H43">
            <v>2</v>
          </cell>
          <cell r="I43">
            <v>4</v>
          </cell>
          <cell r="J43">
            <v>6</v>
          </cell>
          <cell r="K43">
            <v>16.666666666666664</v>
          </cell>
          <cell r="L43">
            <v>17.5</v>
          </cell>
          <cell r="M43">
            <v>19</v>
          </cell>
          <cell r="P43">
            <v>9</v>
          </cell>
          <cell r="Q43">
            <v>45.5</v>
          </cell>
          <cell r="R43">
            <v>62.166666666666664</v>
          </cell>
        </row>
        <row r="44">
          <cell r="B44" t="str">
            <v>E022-01-1069/2018</v>
          </cell>
          <cell r="C44" t="str">
            <v>MUKURI Ephantus Muturi</v>
          </cell>
          <cell r="D44">
            <v>4</v>
          </cell>
          <cell r="E44">
            <v>13</v>
          </cell>
          <cell r="G44">
            <v>5.666666666666667</v>
          </cell>
          <cell r="H44">
            <v>4</v>
          </cell>
          <cell r="I44">
            <v>4</v>
          </cell>
          <cell r="J44">
            <v>8</v>
          </cell>
          <cell r="K44">
            <v>13.666666666666668</v>
          </cell>
          <cell r="L44">
            <v>10</v>
          </cell>
          <cell r="M44">
            <v>9.5</v>
          </cell>
          <cell r="P44">
            <v>8</v>
          </cell>
          <cell r="Q44">
            <v>27.5</v>
          </cell>
          <cell r="R44">
            <v>41.166666666666671</v>
          </cell>
        </row>
        <row r="45">
          <cell r="B45" t="str">
            <v>E022-01-1070/2018</v>
          </cell>
          <cell r="C45" t="str">
            <v>BRIAN Festus</v>
          </cell>
          <cell r="D45">
            <v>12</v>
          </cell>
          <cell r="E45">
            <v>25</v>
          </cell>
          <cell r="G45">
            <v>12.333333333333334</v>
          </cell>
          <cell r="H45">
            <v>3</v>
          </cell>
          <cell r="I45">
            <v>4</v>
          </cell>
          <cell r="J45">
            <v>7</v>
          </cell>
          <cell r="K45">
            <v>19.333333333333336</v>
          </cell>
          <cell r="L45">
            <v>17</v>
          </cell>
          <cell r="M45">
            <v>13</v>
          </cell>
          <cell r="N45">
            <v>14</v>
          </cell>
          <cell r="Q45">
            <v>44</v>
          </cell>
          <cell r="R45">
            <v>63.333333333333336</v>
          </cell>
        </row>
        <row r="46">
          <cell r="B46" t="str">
            <v>E022-01-1071/2018</v>
          </cell>
          <cell r="C46" t="str">
            <v>GATHITU Benson Githutha</v>
          </cell>
          <cell r="D46">
            <v>25</v>
          </cell>
          <cell r="E46">
            <v>23</v>
          </cell>
          <cell r="G46">
            <v>16</v>
          </cell>
          <cell r="H46">
            <v>4</v>
          </cell>
          <cell r="I46">
            <v>3</v>
          </cell>
          <cell r="J46">
            <v>7</v>
          </cell>
          <cell r="K46">
            <v>23</v>
          </cell>
          <cell r="L46">
            <v>20.5</v>
          </cell>
          <cell r="M46">
            <v>16</v>
          </cell>
          <cell r="P46">
            <v>10</v>
          </cell>
          <cell r="Q46">
            <v>46.5</v>
          </cell>
          <cell r="R46">
            <v>69.5</v>
          </cell>
        </row>
        <row r="47">
          <cell r="B47" t="str">
            <v>E022-01-1072/2018</v>
          </cell>
          <cell r="C47" t="str">
            <v>MESSI Joseph Mbayi</v>
          </cell>
          <cell r="D47">
            <v>19</v>
          </cell>
          <cell r="E47">
            <v>11.5</v>
          </cell>
          <cell r="G47">
            <v>10.166666666666666</v>
          </cell>
          <cell r="H47">
            <v>3</v>
          </cell>
          <cell r="I47">
            <v>4.5</v>
          </cell>
          <cell r="J47">
            <v>7.5</v>
          </cell>
          <cell r="K47">
            <v>17.666666666666664</v>
          </cell>
          <cell r="L47">
            <v>10</v>
          </cell>
          <cell r="M47">
            <v>15.5</v>
          </cell>
          <cell r="P47">
            <v>10</v>
          </cell>
          <cell r="Q47">
            <v>35.5</v>
          </cell>
          <cell r="R47">
            <v>53.166666666666664</v>
          </cell>
        </row>
        <row r="48">
          <cell r="B48" t="str">
            <v>E022-01-1073/2018</v>
          </cell>
          <cell r="C48" t="str">
            <v>OCHAKO Mercyline Buyaki</v>
          </cell>
          <cell r="D48">
            <v>10.5</v>
          </cell>
          <cell r="E48">
            <v>24</v>
          </cell>
          <cell r="G48">
            <v>11.5</v>
          </cell>
          <cell r="H48">
            <v>4</v>
          </cell>
          <cell r="I48">
            <v>4</v>
          </cell>
          <cell r="J48">
            <v>8</v>
          </cell>
          <cell r="K48">
            <v>19.5</v>
          </cell>
          <cell r="L48">
            <v>13.5</v>
          </cell>
          <cell r="M48">
            <v>15</v>
          </cell>
          <cell r="N48">
            <v>15</v>
          </cell>
          <cell r="Q48">
            <v>43.5</v>
          </cell>
          <cell r="R48">
            <v>63</v>
          </cell>
        </row>
        <row r="49">
          <cell r="B49" t="str">
            <v>E022-01-1074/2018</v>
          </cell>
          <cell r="C49" t="str">
            <v>SHANZA Allan Ogude</v>
          </cell>
          <cell r="D49">
            <v>17.5</v>
          </cell>
          <cell r="E49">
            <v>24.5</v>
          </cell>
          <cell r="G49">
            <v>14</v>
          </cell>
          <cell r="H49">
            <v>2</v>
          </cell>
          <cell r="I49">
            <v>4</v>
          </cell>
          <cell r="J49">
            <v>6</v>
          </cell>
          <cell r="K49">
            <v>20</v>
          </cell>
          <cell r="L49">
            <v>25</v>
          </cell>
          <cell r="M49">
            <v>14</v>
          </cell>
          <cell r="N49">
            <v>17</v>
          </cell>
          <cell r="Q49">
            <v>56</v>
          </cell>
          <cell r="R49">
            <v>76</v>
          </cell>
        </row>
        <row r="50">
          <cell r="B50" t="str">
            <v>E022-01-1075/2018</v>
          </cell>
          <cell r="C50" t="str">
            <v>KIPTOO Brian</v>
          </cell>
          <cell r="D50">
            <v>17.5</v>
          </cell>
          <cell r="E50">
            <v>13.5</v>
          </cell>
          <cell r="G50">
            <v>10.333333333333334</v>
          </cell>
          <cell r="H50">
            <v>3.5</v>
          </cell>
          <cell r="I50">
            <v>3.5</v>
          </cell>
          <cell r="J50">
            <v>7</v>
          </cell>
          <cell r="K50">
            <v>17.333333333333336</v>
          </cell>
          <cell r="L50">
            <v>13</v>
          </cell>
          <cell r="M50">
            <v>2</v>
          </cell>
          <cell r="N50">
            <v>9</v>
          </cell>
          <cell r="Q50">
            <v>24</v>
          </cell>
          <cell r="R50">
            <v>41.333333333333336</v>
          </cell>
        </row>
        <row r="51">
          <cell r="B51" t="str">
            <v>E022-01-1076/2018</v>
          </cell>
          <cell r="C51" t="str">
            <v>KIPKURUI Franklyn</v>
          </cell>
          <cell r="D51">
            <v>15.5</v>
          </cell>
          <cell r="E51">
            <v>22.5</v>
          </cell>
          <cell r="G51">
            <v>12.666666666666666</v>
          </cell>
          <cell r="H51">
            <v>4</v>
          </cell>
          <cell r="I51">
            <v>4.5</v>
          </cell>
          <cell r="J51">
            <v>8.5</v>
          </cell>
          <cell r="K51">
            <v>21.166666666666664</v>
          </cell>
          <cell r="L51">
            <v>14.5</v>
          </cell>
          <cell r="M51">
            <v>7</v>
          </cell>
          <cell r="P51">
            <v>8</v>
          </cell>
          <cell r="Q51">
            <v>29.5</v>
          </cell>
          <cell r="R51">
            <v>50.666666666666664</v>
          </cell>
        </row>
        <row r="52">
          <cell r="B52" t="str">
            <v>E022-01-1077/2018</v>
          </cell>
          <cell r="C52" t="str">
            <v>NG'ANG'A Francis Ngugi</v>
          </cell>
          <cell r="D52">
            <v>11</v>
          </cell>
          <cell r="E52">
            <v>5</v>
          </cell>
          <cell r="G52">
            <v>5.333333333333333</v>
          </cell>
          <cell r="H52">
            <v>2</v>
          </cell>
          <cell r="I52">
            <v>4</v>
          </cell>
          <cell r="J52">
            <v>6</v>
          </cell>
          <cell r="K52">
            <v>11.333333333333332</v>
          </cell>
          <cell r="L52">
            <v>11</v>
          </cell>
          <cell r="M52">
            <v>1</v>
          </cell>
          <cell r="O52">
            <v>0</v>
          </cell>
          <cell r="Q52">
            <v>12</v>
          </cell>
          <cell r="R52">
            <v>23.333333333333332</v>
          </cell>
        </row>
        <row r="53">
          <cell r="B53" t="str">
            <v>E022-01-1078/2018</v>
          </cell>
          <cell r="C53" t="str">
            <v>NJUGUNA Claire Wambui</v>
          </cell>
          <cell r="D53">
            <v>14.5</v>
          </cell>
          <cell r="E53">
            <v>18.5</v>
          </cell>
          <cell r="G53">
            <v>11</v>
          </cell>
          <cell r="H53">
            <v>3</v>
          </cell>
          <cell r="I53">
            <v>4</v>
          </cell>
          <cell r="J53">
            <v>7</v>
          </cell>
          <cell r="K53">
            <v>18</v>
          </cell>
          <cell r="L53">
            <v>13</v>
          </cell>
          <cell r="M53">
            <v>11</v>
          </cell>
          <cell r="P53">
            <v>8</v>
          </cell>
          <cell r="Q53">
            <v>32</v>
          </cell>
          <cell r="R53">
            <v>50</v>
          </cell>
        </row>
        <row r="54">
          <cell r="B54" t="str">
            <v>E022-01-1079/2018</v>
          </cell>
          <cell r="C54" t="str">
            <v>MUKIRI Ian Ndungu</v>
          </cell>
          <cell r="D54">
            <v>21</v>
          </cell>
          <cell r="E54">
            <v>9</v>
          </cell>
          <cell r="G54">
            <v>10</v>
          </cell>
          <cell r="H54">
            <v>4</v>
          </cell>
          <cell r="I54">
            <v>4.5</v>
          </cell>
          <cell r="J54">
            <v>8.5</v>
          </cell>
          <cell r="K54">
            <v>18.5</v>
          </cell>
          <cell r="L54">
            <v>8.5</v>
          </cell>
          <cell r="M54">
            <v>14</v>
          </cell>
          <cell r="N54">
            <v>13</v>
          </cell>
          <cell r="Q54">
            <v>35.5</v>
          </cell>
          <cell r="R54">
            <v>54</v>
          </cell>
        </row>
        <row r="55">
          <cell r="B55" t="str">
            <v>E022-01-1080/2018</v>
          </cell>
          <cell r="C55" t="str">
            <v>KIPYEGON Mark</v>
          </cell>
          <cell r="D55">
            <v>14</v>
          </cell>
          <cell r="E55">
            <v>6.5</v>
          </cell>
          <cell r="G55">
            <v>6.833333333333333</v>
          </cell>
          <cell r="H55">
            <v>2</v>
          </cell>
          <cell r="I55">
            <v>4</v>
          </cell>
          <cell r="J55">
            <v>6</v>
          </cell>
          <cell r="K55">
            <v>12.833333333333332</v>
          </cell>
          <cell r="L55">
            <v>7.5</v>
          </cell>
          <cell r="M55">
            <v>5</v>
          </cell>
          <cell r="N55">
            <v>3</v>
          </cell>
          <cell r="Q55">
            <v>15.5</v>
          </cell>
          <cell r="R55">
            <v>28.333333333333332</v>
          </cell>
        </row>
        <row r="56">
          <cell r="B56" t="str">
            <v>E022-01-1081/2018</v>
          </cell>
          <cell r="C56" t="str">
            <v>KIOGORA Ntinyari Esther</v>
          </cell>
          <cell r="D56">
            <v>10.5</v>
          </cell>
          <cell r="E56">
            <v>16.5</v>
          </cell>
          <cell r="G56">
            <v>9</v>
          </cell>
          <cell r="H56">
            <v>2</v>
          </cell>
          <cell r="I56">
            <v>4.5</v>
          </cell>
          <cell r="J56">
            <v>6.5</v>
          </cell>
          <cell r="K56">
            <v>15.5</v>
          </cell>
          <cell r="L56">
            <v>12</v>
          </cell>
          <cell r="N56">
            <v>14</v>
          </cell>
          <cell r="P56">
            <v>6</v>
          </cell>
          <cell r="Q56">
            <v>32</v>
          </cell>
          <cell r="R56">
            <v>47.5</v>
          </cell>
        </row>
        <row r="57">
          <cell r="B57" t="str">
            <v>E022-01-1082/2018</v>
          </cell>
          <cell r="C57" t="str">
            <v>MARIMBET Kevin Pere</v>
          </cell>
          <cell r="D57">
            <v>23</v>
          </cell>
          <cell r="E57">
            <v>28</v>
          </cell>
          <cell r="G57">
            <v>17</v>
          </cell>
          <cell r="H57">
            <v>3</v>
          </cell>
          <cell r="I57">
            <v>4</v>
          </cell>
          <cell r="J57">
            <v>7</v>
          </cell>
          <cell r="K57">
            <v>24</v>
          </cell>
          <cell r="L57">
            <v>24</v>
          </cell>
          <cell r="M57">
            <v>11</v>
          </cell>
          <cell r="N57">
            <v>13</v>
          </cell>
          <cell r="Q57">
            <v>48</v>
          </cell>
          <cell r="R57">
            <v>72</v>
          </cell>
        </row>
        <row r="58">
          <cell r="B58" t="str">
            <v>E022-01-1083/2018</v>
          </cell>
          <cell r="C58" t="str">
            <v>ACHIENG Felix Ouma</v>
          </cell>
          <cell r="D58">
            <v>16</v>
          </cell>
          <cell r="E58">
            <v>11</v>
          </cell>
          <cell r="G58">
            <v>9</v>
          </cell>
          <cell r="H58">
            <v>2.5</v>
          </cell>
          <cell r="I58">
            <v>3.5</v>
          </cell>
          <cell r="J58">
            <v>6</v>
          </cell>
          <cell r="K58">
            <v>15</v>
          </cell>
          <cell r="L58">
            <v>11.5</v>
          </cell>
          <cell r="M58">
            <v>10</v>
          </cell>
          <cell r="P58">
            <v>6.5</v>
          </cell>
          <cell r="Q58">
            <v>28</v>
          </cell>
          <cell r="R58">
            <v>43</v>
          </cell>
        </row>
        <row r="59">
          <cell r="B59" t="str">
            <v>E022-01-1084/2018</v>
          </cell>
          <cell r="C59" t="str">
            <v>KIPLAGAT Kipkosgei Titus</v>
          </cell>
          <cell r="D59">
            <v>13</v>
          </cell>
          <cell r="E59">
            <v>18</v>
          </cell>
          <cell r="G59">
            <v>10.333333333333334</v>
          </cell>
          <cell r="H59">
            <v>4.5</v>
          </cell>
          <cell r="I59">
            <v>4.5</v>
          </cell>
          <cell r="J59">
            <v>9</v>
          </cell>
          <cell r="K59">
            <v>19.333333333333336</v>
          </cell>
          <cell r="L59">
            <v>17.5</v>
          </cell>
          <cell r="M59">
            <v>19</v>
          </cell>
          <cell r="O59">
            <v>11</v>
          </cell>
          <cell r="Q59">
            <v>47.5</v>
          </cell>
          <cell r="R59">
            <v>66.833333333333343</v>
          </cell>
        </row>
        <row r="60">
          <cell r="B60" t="str">
            <v>E022-01-1085/2018</v>
          </cell>
          <cell r="C60" t="str">
            <v>MBUGUA Joseph Kiarie</v>
          </cell>
          <cell r="D60">
            <v>15</v>
          </cell>
          <cell r="E60">
            <v>14</v>
          </cell>
          <cell r="G60">
            <v>9.6666666666666661</v>
          </cell>
          <cell r="H60">
            <v>4</v>
          </cell>
          <cell r="I60">
            <v>4.5</v>
          </cell>
          <cell r="J60">
            <v>8.5</v>
          </cell>
          <cell r="K60">
            <v>18.166666666666664</v>
          </cell>
          <cell r="L60">
            <v>9</v>
          </cell>
          <cell r="N60">
            <v>11</v>
          </cell>
          <cell r="O60">
            <v>5.5</v>
          </cell>
          <cell r="Q60">
            <v>25.5</v>
          </cell>
          <cell r="R60">
            <v>43.666666666666664</v>
          </cell>
        </row>
        <row r="61">
          <cell r="B61" t="str">
            <v>E022-01-1086/2018</v>
          </cell>
          <cell r="C61" t="str">
            <v>MWAGHADI Brian Nelson</v>
          </cell>
          <cell r="D61">
            <v>20</v>
          </cell>
          <cell r="E61">
            <v>11</v>
          </cell>
          <cell r="G61">
            <v>10.333333333333334</v>
          </cell>
          <cell r="H61">
            <v>2</v>
          </cell>
          <cell r="I61">
            <v>4</v>
          </cell>
          <cell r="J61">
            <v>6</v>
          </cell>
          <cell r="K61">
            <v>16.333333333333336</v>
          </cell>
          <cell r="L61">
            <v>13</v>
          </cell>
          <cell r="M61">
            <v>18</v>
          </cell>
          <cell r="O61">
            <v>4.5</v>
          </cell>
          <cell r="Q61">
            <v>35.5</v>
          </cell>
          <cell r="R61">
            <v>51.833333333333336</v>
          </cell>
        </row>
        <row r="62">
          <cell r="B62" t="str">
            <v>E022-01-1087/2018</v>
          </cell>
          <cell r="C62" t="str">
            <v>MUTUA Humphrey Muasya</v>
          </cell>
          <cell r="D62">
            <v>7.5</v>
          </cell>
          <cell r="E62">
            <v>9</v>
          </cell>
          <cell r="G62">
            <v>5.5</v>
          </cell>
          <cell r="H62">
            <v>2.5</v>
          </cell>
          <cell r="I62">
            <v>4</v>
          </cell>
          <cell r="J62">
            <v>6.5</v>
          </cell>
          <cell r="K62">
            <v>12</v>
          </cell>
          <cell r="L62">
            <v>7.5</v>
          </cell>
          <cell r="M62">
            <v>1</v>
          </cell>
          <cell r="N62">
            <v>4</v>
          </cell>
          <cell r="Q62">
            <v>12.5</v>
          </cell>
          <cell r="R62">
            <v>24.5</v>
          </cell>
        </row>
        <row r="63">
          <cell r="B63" t="str">
            <v>E022-01-1088/2018</v>
          </cell>
          <cell r="C63" t="str">
            <v>DERRICK Erick Obaso</v>
          </cell>
        </row>
        <row r="64">
          <cell r="B64" t="str">
            <v>E022-01-1089/2018</v>
          </cell>
          <cell r="C64" t="str">
            <v>LEEHANEY George</v>
          </cell>
          <cell r="D64">
            <v>2.5</v>
          </cell>
          <cell r="E64">
            <v>15</v>
          </cell>
          <cell r="G64">
            <v>5.833333333333333</v>
          </cell>
          <cell r="H64">
            <v>3</v>
          </cell>
          <cell r="I64">
            <v>4</v>
          </cell>
          <cell r="J64">
            <v>7</v>
          </cell>
          <cell r="K64">
            <v>12.833333333333332</v>
          </cell>
          <cell r="L64">
            <v>9</v>
          </cell>
          <cell r="M64">
            <v>12</v>
          </cell>
          <cell r="N64">
            <v>9</v>
          </cell>
          <cell r="Q64">
            <v>30</v>
          </cell>
          <cell r="R64">
            <v>42.833333333333329</v>
          </cell>
        </row>
        <row r="65">
          <cell r="B65" t="str">
            <v>E022-01-1090/2018</v>
          </cell>
          <cell r="C65" t="str">
            <v>ASIAGO Nyambaka Kelvin</v>
          </cell>
          <cell r="D65">
            <v>16.5</v>
          </cell>
          <cell r="E65">
            <v>10</v>
          </cell>
          <cell r="G65">
            <v>8.8333333333333339</v>
          </cell>
          <cell r="H65">
            <v>2</v>
          </cell>
          <cell r="I65">
            <v>3</v>
          </cell>
          <cell r="J65">
            <v>5</v>
          </cell>
          <cell r="K65">
            <v>13.833333333333334</v>
          </cell>
          <cell r="L65">
            <v>6.5</v>
          </cell>
          <cell r="M65">
            <v>1</v>
          </cell>
          <cell r="O65">
            <v>0</v>
          </cell>
          <cell r="Q65">
            <v>7.5</v>
          </cell>
          <cell r="R65">
            <v>21.333333333333336</v>
          </cell>
        </row>
        <row r="66">
          <cell r="B66" t="str">
            <v>E022-01-1091/2018</v>
          </cell>
          <cell r="C66" t="str">
            <v>KARIUKI Daniel Njau</v>
          </cell>
          <cell r="D66">
            <v>7</v>
          </cell>
          <cell r="E66">
            <v>25</v>
          </cell>
          <cell r="G66">
            <v>10.666666666666666</v>
          </cell>
          <cell r="H66">
            <v>3</v>
          </cell>
          <cell r="I66">
            <v>4.5</v>
          </cell>
          <cell r="J66">
            <v>7.5</v>
          </cell>
          <cell r="K66">
            <v>18.166666666666664</v>
          </cell>
          <cell r="L66">
            <v>12.5</v>
          </cell>
          <cell r="N66">
            <v>17.5</v>
          </cell>
          <cell r="O66">
            <v>7</v>
          </cell>
          <cell r="Q66">
            <v>37</v>
          </cell>
          <cell r="R66">
            <v>55.166666666666664</v>
          </cell>
        </row>
        <row r="67">
          <cell r="B67" t="str">
            <v>E022-01-1092/2018</v>
          </cell>
          <cell r="C67" t="str">
            <v>RAWAKA Andrew J Apwoka</v>
          </cell>
          <cell r="D67">
            <v>16.5</v>
          </cell>
          <cell r="E67">
            <v>11.5</v>
          </cell>
          <cell r="G67">
            <v>9.3333333333333339</v>
          </cell>
          <cell r="H67">
            <v>4</v>
          </cell>
          <cell r="I67">
            <v>4</v>
          </cell>
          <cell r="J67">
            <v>8</v>
          </cell>
          <cell r="K67">
            <v>17.333333333333336</v>
          </cell>
          <cell r="L67">
            <v>10.5</v>
          </cell>
          <cell r="M67">
            <v>14.5</v>
          </cell>
          <cell r="N67">
            <v>11.5</v>
          </cell>
          <cell r="Q67">
            <v>36.5</v>
          </cell>
          <cell r="R67">
            <v>53.833333333333336</v>
          </cell>
        </row>
        <row r="68">
          <cell r="B68" t="str">
            <v>E022-01-1093/2018</v>
          </cell>
          <cell r="C68" t="str">
            <v>OANDA Gavin Gisemba</v>
          </cell>
        </row>
        <row r="69">
          <cell r="B69" t="str">
            <v>E022-01-1094/2018</v>
          </cell>
          <cell r="C69" t="str">
            <v>KEMBOI Collins Kipchirchir</v>
          </cell>
          <cell r="D69">
            <v>16</v>
          </cell>
          <cell r="E69">
            <v>13.5</v>
          </cell>
          <cell r="G69">
            <v>9.8333333333333339</v>
          </cell>
          <cell r="H69">
            <v>4.5</v>
          </cell>
          <cell r="I69">
            <v>4</v>
          </cell>
          <cell r="J69">
            <v>8.5</v>
          </cell>
          <cell r="K69">
            <v>18.333333333333336</v>
          </cell>
          <cell r="L69">
            <v>9.5</v>
          </cell>
          <cell r="N69">
            <v>10</v>
          </cell>
          <cell r="P69">
            <v>3</v>
          </cell>
          <cell r="Q69">
            <v>22.5</v>
          </cell>
          <cell r="R69">
            <v>40.833333333333336</v>
          </cell>
        </row>
        <row r="70">
          <cell r="B70" t="str">
            <v>E022-01-1095/2018</v>
          </cell>
          <cell r="C70" t="str">
            <v>KIBET Brian</v>
          </cell>
          <cell r="D70">
            <v>3</v>
          </cell>
          <cell r="E70">
            <v>4.5</v>
          </cell>
          <cell r="G70">
            <v>2.5</v>
          </cell>
          <cell r="H70">
            <v>4.5</v>
          </cell>
          <cell r="I70">
            <v>4.5</v>
          </cell>
          <cell r="J70">
            <v>9</v>
          </cell>
          <cell r="K70">
            <v>11.5</v>
          </cell>
          <cell r="L70">
            <v>4</v>
          </cell>
          <cell r="M70">
            <v>0.5</v>
          </cell>
          <cell r="N70">
            <v>5</v>
          </cell>
          <cell r="Q70">
            <v>9.5</v>
          </cell>
          <cell r="R70">
            <v>21</v>
          </cell>
        </row>
        <row r="71">
          <cell r="B71" t="str">
            <v>E022-01-1096/2018</v>
          </cell>
          <cell r="C71" t="str">
            <v>OTHIENO Jacob Magina</v>
          </cell>
          <cell r="D71">
            <v>16</v>
          </cell>
          <cell r="E71">
            <v>15.5</v>
          </cell>
          <cell r="G71">
            <v>10.5</v>
          </cell>
          <cell r="H71">
            <v>2</v>
          </cell>
          <cell r="I71">
            <v>4</v>
          </cell>
          <cell r="J71">
            <v>6</v>
          </cell>
          <cell r="K71">
            <v>16.5</v>
          </cell>
          <cell r="L71">
            <v>7</v>
          </cell>
          <cell r="M71">
            <v>14</v>
          </cell>
          <cell r="P71">
            <v>3.5</v>
          </cell>
          <cell r="Q71">
            <v>24.5</v>
          </cell>
          <cell r="R71">
            <v>41</v>
          </cell>
        </row>
        <row r="72">
          <cell r="B72" t="str">
            <v>E022-01-1097/2018</v>
          </cell>
          <cell r="C72" t="str">
            <v>KUNG U J Gakonya</v>
          </cell>
          <cell r="D72">
            <v>4</v>
          </cell>
          <cell r="E72">
            <v>1.5</v>
          </cell>
          <cell r="G72">
            <v>1.8333333333333333</v>
          </cell>
          <cell r="H72">
            <v>2</v>
          </cell>
          <cell r="I72">
            <v>4.5</v>
          </cell>
          <cell r="J72">
            <v>6.5</v>
          </cell>
          <cell r="K72">
            <v>8.3333333333333339</v>
          </cell>
          <cell r="L72">
            <v>8</v>
          </cell>
          <cell r="M72">
            <v>1</v>
          </cell>
          <cell r="N72">
            <v>3</v>
          </cell>
          <cell r="Q72">
            <v>12</v>
          </cell>
          <cell r="R72">
            <v>20.333333333333336</v>
          </cell>
        </row>
        <row r="73">
          <cell r="B73" t="str">
            <v>E022-01-1098/2018</v>
          </cell>
          <cell r="C73" t="str">
            <v>MUGWE John Njoroge</v>
          </cell>
          <cell r="D73">
            <v>20</v>
          </cell>
          <cell r="E73">
            <v>13.5</v>
          </cell>
          <cell r="G73">
            <v>11.166666666666666</v>
          </cell>
          <cell r="H73">
            <v>5</v>
          </cell>
          <cell r="I73">
            <v>4</v>
          </cell>
          <cell r="J73">
            <v>9</v>
          </cell>
          <cell r="K73">
            <v>20.166666666666664</v>
          </cell>
          <cell r="L73">
            <v>24</v>
          </cell>
          <cell r="M73">
            <v>15</v>
          </cell>
          <cell r="N73">
            <v>14</v>
          </cell>
          <cell r="Q73">
            <v>53</v>
          </cell>
          <cell r="R73">
            <v>73.166666666666657</v>
          </cell>
        </row>
        <row r="74">
          <cell r="B74" t="str">
            <v>E022-01-1099/2018</v>
          </cell>
          <cell r="C74" t="str">
            <v>WAIRIMU  Everlyn Wanjiku</v>
          </cell>
          <cell r="D74">
            <v>13</v>
          </cell>
          <cell r="E74">
            <v>15</v>
          </cell>
          <cell r="G74">
            <v>9.3333333333333339</v>
          </cell>
          <cell r="H74">
            <v>4</v>
          </cell>
          <cell r="I74">
            <v>4</v>
          </cell>
          <cell r="J74">
            <v>8</v>
          </cell>
          <cell r="K74">
            <v>17.333333333333336</v>
          </cell>
          <cell r="R74">
            <v>17.333333333333336</v>
          </cell>
        </row>
        <row r="75">
          <cell r="B75" t="str">
            <v>E022-01-1100/2018</v>
          </cell>
          <cell r="C75" t="str">
            <v>WANJALA Barasa Levy</v>
          </cell>
          <cell r="D75">
            <v>10.5</v>
          </cell>
          <cell r="E75">
            <v>15.5</v>
          </cell>
          <cell r="G75">
            <v>8.6666666666666661</v>
          </cell>
          <cell r="H75">
            <v>3</v>
          </cell>
          <cell r="I75">
            <v>4</v>
          </cell>
          <cell r="J75">
            <v>7</v>
          </cell>
          <cell r="K75">
            <v>15.666666666666666</v>
          </cell>
          <cell r="L75">
            <v>6.5</v>
          </cell>
          <cell r="N75">
            <v>10.5</v>
          </cell>
          <cell r="O75">
            <v>7.5</v>
          </cell>
          <cell r="Q75">
            <v>24.5</v>
          </cell>
          <cell r="R75">
            <v>40.166666666666664</v>
          </cell>
        </row>
        <row r="76">
          <cell r="B76" t="str">
            <v>E022-01-1101/2018</v>
          </cell>
          <cell r="C76" t="str">
            <v>THINDIU Keely Njoroge</v>
          </cell>
          <cell r="D76">
            <v>11</v>
          </cell>
          <cell r="E76">
            <v>19.5</v>
          </cell>
          <cell r="G76">
            <v>10.166666666666666</v>
          </cell>
          <cell r="H76">
            <v>2.5</v>
          </cell>
          <cell r="I76">
            <v>3</v>
          </cell>
          <cell r="J76">
            <v>5.5</v>
          </cell>
          <cell r="K76">
            <v>15.666666666666666</v>
          </cell>
          <cell r="L76">
            <v>15.5</v>
          </cell>
          <cell r="M76">
            <v>16</v>
          </cell>
          <cell r="O76">
            <v>7.5</v>
          </cell>
          <cell r="Q76">
            <v>39</v>
          </cell>
          <cell r="R76">
            <v>54.666666666666664</v>
          </cell>
        </row>
        <row r="77">
          <cell r="B77" t="str">
            <v>E022-01-1102/2018</v>
          </cell>
          <cell r="C77" t="str">
            <v>KANYI Carson Wanjohi</v>
          </cell>
          <cell r="D77">
            <v>10</v>
          </cell>
          <cell r="E77">
            <v>10.5</v>
          </cell>
          <cell r="G77">
            <v>6.833333333333333</v>
          </cell>
          <cell r="H77">
            <v>3</v>
          </cell>
          <cell r="I77">
            <v>4</v>
          </cell>
          <cell r="J77">
            <v>7</v>
          </cell>
          <cell r="K77">
            <v>13.833333333333332</v>
          </cell>
          <cell r="L77">
            <v>9</v>
          </cell>
          <cell r="M77">
            <v>9</v>
          </cell>
          <cell r="O77">
            <v>2</v>
          </cell>
          <cell r="Q77">
            <v>20</v>
          </cell>
          <cell r="R77">
            <v>33.833333333333329</v>
          </cell>
        </row>
        <row r="78">
          <cell r="B78" t="str">
            <v>E022-01-1169/2018</v>
          </cell>
          <cell r="C78" t="str">
            <v xml:space="preserve">NGANGA Joseph Mwangi </v>
          </cell>
          <cell r="D78">
            <v>14.5</v>
          </cell>
          <cell r="E78">
            <v>15</v>
          </cell>
          <cell r="G78">
            <v>9.8333333333333339</v>
          </cell>
          <cell r="H78">
            <v>4</v>
          </cell>
          <cell r="I78">
            <v>4.5</v>
          </cell>
          <cell r="J78">
            <v>8.5</v>
          </cell>
          <cell r="K78">
            <v>18.333333333333336</v>
          </cell>
          <cell r="L78">
            <v>13.5</v>
          </cell>
          <cell r="O78">
            <v>5</v>
          </cell>
          <cell r="P78">
            <v>4</v>
          </cell>
          <cell r="Q78">
            <v>22.5</v>
          </cell>
          <cell r="R78">
            <v>40.833333333333336</v>
          </cell>
        </row>
        <row r="79">
          <cell r="B79" t="str">
            <v>E022-01-1283/2018</v>
          </cell>
          <cell r="C79" t="str">
            <v xml:space="preserve">KIPKIRUI Paul </v>
          </cell>
          <cell r="D79">
            <v>18.5</v>
          </cell>
          <cell r="E79">
            <v>14.5</v>
          </cell>
          <cell r="G79">
            <v>11</v>
          </cell>
          <cell r="H79">
            <v>3.5</v>
          </cell>
          <cell r="I79">
            <v>4</v>
          </cell>
          <cell r="J79">
            <v>7.5</v>
          </cell>
          <cell r="K79">
            <v>18.5</v>
          </cell>
          <cell r="L79">
            <v>10.5</v>
          </cell>
          <cell r="N79">
            <v>17</v>
          </cell>
          <cell r="P79">
            <v>5.5</v>
          </cell>
          <cell r="Q79">
            <v>33</v>
          </cell>
          <cell r="R79">
            <v>51.5</v>
          </cell>
        </row>
        <row r="80">
          <cell r="B80" t="str">
            <v>E022-01-1412/2018</v>
          </cell>
          <cell r="C80" t="str">
            <v xml:space="preserve">MOMANYI Silvester Omwaga </v>
          </cell>
          <cell r="D80">
            <v>19</v>
          </cell>
          <cell r="E80">
            <v>23.5</v>
          </cell>
          <cell r="G80">
            <v>14.166666666666666</v>
          </cell>
          <cell r="H80">
            <v>5</v>
          </cell>
          <cell r="I80">
            <v>4</v>
          </cell>
          <cell r="J80">
            <v>9</v>
          </cell>
          <cell r="K80">
            <v>23.166666666666664</v>
          </cell>
          <cell r="L80">
            <v>15.5</v>
          </cell>
          <cell r="M80">
            <v>8</v>
          </cell>
          <cell r="N80">
            <v>11</v>
          </cell>
          <cell r="Q80">
            <v>34.5</v>
          </cell>
          <cell r="R80">
            <v>57.666666666666664</v>
          </cell>
        </row>
        <row r="81">
          <cell r="B81" t="str">
            <v>E022-01-1473/2018</v>
          </cell>
          <cell r="C81" t="str">
            <v>MWORIA Vincent Mwenda</v>
          </cell>
          <cell r="D81">
            <v>24.5</v>
          </cell>
          <cell r="E81">
            <v>22.5</v>
          </cell>
          <cell r="G81">
            <v>15.666666666666666</v>
          </cell>
          <cell r="H81">
            <v>4</v>
          </cell>
          <cell r="I81">
            <v>4</v>
          </cell>
          <cell r="J81">
            <v>8</v>
          </cell>
          <cell r="K81">
            <v>23.666666666666664</v>
          </cell>
          <cell r="L81">
            <v>19.5</v>
          </cell>
          <cell r="M81">
            <v>13.5</v>
          </cell>
          <cell r="P81">
            <v>14</v>
          </cell>
          <cell r="Q81">
            <v>47</v>
          </cell>
          <cell r="R81">
            <v>70.666666666666657</v>
          </cell>
        </row>
        <row r="82">
          <cell r="B82" t="str">
            <v>E022-01-1475/2018</v>
          </cell>
          <cell r="C82" t="str">
            <v>KIARA Brian Mugambi</v>
          </cell>
          <cell r="D82">
            <v>16</v>
          </cell>
          <cell r="E82">
            <v>5.5</v>
          </cell>
          <cell r="G82">
            <v>7.166666666666667</v>
          </cell>
          <cell r="H82">
            <v>5</v>
          </cell>
          <cell r="I82">
            <v>3</v>
          </cell>
          <cell r="J82">
            <v>8</v>
          </cell>
          <cell r="K82">
            <v>15.166666666666668</v>
          </cell>
          <cell r="L82">
            <v>9</v>
          </cell>
          <cell r="M82">
            <v>7</v>
          </cell>
          <cell r="N82">
            <v>10</v>
          </cell>
          <cell r="Q82">
            <v>26</v>
          </cell>
          <cell r="R82">
            <v>41.166666666666671</v>
          </cell>
        </row>
        <row r="83">
          <cell r="B83" t="str">
            <v>E022-01-1486/2018</v>
          </cell>
          <cell r="C83" t="str">
            <v>GIBSON Victor Ian</v>
          </cell>
          <cell r="D83">
            <v>6.5</v>
          </cell>
          <cell r="E83">
            <v>10</v>
          </cell>
          <cell r="G83">
            <v>5.5</v>
          </cell>
          <cell r="H83">
            <v>2</v>
          </cell>
          <cell r="I83">
            <v>4.5</v>
          </cell>
          <cell r="J83">
            <v>6.5</v>
          </cell>
          <cell r="K83">
            <v>12</v>
          </cell>
          <cell r="L83">
            <v>10</v>
          </cell>
          <cell r="N83">
            <v>2</v>
          </cell>
          <cell r="P83">
            <v>8</v>
          </cell>
          <cell r="Q83">
            <v>20</v>
          </cell>
          <cell r="R83">
            <v>32</v>
          </cell>
        </row>
        <row r="84">
          <cell r="B84" t="str">
            <v>E022-01-1537/2018</v>
          </cell>
          <cell r="D84">
            <v>10.5</v>
          </cell>
          <cell r="G84">
            <v>3.5</v>
          </cell>
          <cell r="H84">
            <v>3.5</v>
          </cell>
          <cell r="I84">
            <v>4</v>
          </cell>
          <cell r="J84">
            <v>7.5</v>
          </cell>
          <cell r="K84">
            <v>11</v>
          </cell>
          <cell r="Q84">
            <v>0</v>
          </cell>
          <cell r="R84">
            <v>11</v>
          </cell>
        </row>
        <row r="85">
          <cell r="B85" t="str">
            <v>E022-01-1539/2018</v>
          </cell>
          <cell r="C85" t="str">
            <v>MWANGI Luke Victor</v>
          </cell>
          <cell r="D85">
            <v>14</v>
          </cell>
          <cell r="E85">
            <v>13</v>
          </cell>
          <cell r="G85">
            <v>9</v>
          </cell>
          <cell r="H85">
            <v>3.5</v>
          </cell>
          <cell r="I85">
            <v>3</v>
          </cell>
          <cell r="J85">
            <v>6.5</v>
          </cell>
          <cell r="K85">
            <v>15.5</v>
          </cell>
          <cell r="L85">
            <v>12</v>
          </cell>
          <cell r="M85">
            <v>13</v>
          </cell>
          <cell r="N85">
            <v>4</v>
          </cell>
          <cell r="Q85">
            <v>29</v>
          </cell>
          <cell r="R85">
            <v>44.5</v>
          </cell>
        </row>
        <row r="86">
          <cell r="B86" t="str">
            <v>E022-01-1566/2018</v>
          </cell>
          <cell r="C86" t="str">
            <v>MUIRURI Vivian Wanjiru</v>
          </cell>
          <cell r="D86">
            <v>14</v>
          </cell>
          <cell r="E86">
            <v>16.5</v>
          </cell>
          <cell r="G86">
            <v>10.166666666666666</v>
          </cell>
          <cell r="H86">
            <v>3</v>
          </cell>
          <cell r="I86">
            <v>4.5</v>
          </cell>
          <cell r="J86">
            <v>7.5</v>
          </cell>
          <cell r="K86">
            <v>17.666666666666664</v>
          </cell>
          <cell r="L86">
            <v>12.5</v>
          </cell>
          <cell r="M86">
            <v>3</v>
          </cell>
          <cell r="P86">
            <v>3</v>
          </cell>
          <cell r="Q86">
            <v>18.5</v>
          </cell>
          <cell r="R86">
            <v>36.166666666666664</v>
          </cell>
        </row>
        <row r="87">
          <cell r="B87" t="str">
            <v>E022-01-1753/2017</v>
          </cell>
          <cell r="C87" t="str">
            <v>CHEPKIRUI Janet</v>
          </cell>
          <cell r="D87">
            <v>23</v>
          </cell>
          <cell r="E87">
            <v>24</v>
          </cell>
          <cell r="G87">
            <v>15.666666666666666</v>
          </cell>
          <cell r="H87">
            <v>4.5</v>
          </cell>
          <cell r="I87">
            <v>4</v>
          </cell>
          <cell r="J87">
            <v>8.5</v>
          </cell>
          <cell r="K87">
            <v>24.166666666666664</v>
          </cell>
          <cell r="L87">
            <v>25</v>
          </cell>
          <cell r="N87">
            <v>16</v>
          </cell>
          <cell r="P87">
            <v>14</v>
          </cell>
          <cell r="Q87">
            <v>55</v>
          </cell>
          <cell r="R87">
            <v>79.166666666666657</v>
          </cell>
        </row>
        <row r="88">
          <cell r="B88" t="str">
            <v>E022-01-1755/2018</v>
          </cell>
          <cell r="C88" t="str">
            <v xml:space="preserve">WANJOHI Quinton Muriuki </v>
          </cell>
          <cell r="D88">
            <v>3</v>
          </cell>
          <cell r="E88">
            <v>1</v>
          </cell>
          <cell r="G88">
            <v>1.3333333333333333</v>
          </cell>
          <cell r="H88">
            <v>3.5</v>
          </cell>
          <cell r="I88">
            <v>3</v>
          </cell>
          <cell r="J88">
            <v>6.5</v>
          </cell>
          <cell r="K88">
            <v>7.833333333333333</v>
          </cell>
          <cell r="R88">
            <v>7.833333333333333</v>
          </cell>
        </row>
        <row r="89">
          <cell r="B89" t="str">
            <v>E022-01-1757/2018</v>
          </cell>
          <cell r="C89" t="str">
            <v xml:space="preserve">ORINA Dorothy Kwamboka </v>
          </cell>
          <cell r="D89">
            <v>17</v>
          </cell>
          <cell r="E89">
            <v>27.5</v>
          </cell>
          <cell r="G89">
            <v>14.833333333333334</v>
          </cell>
          <cell r="H89">
            <v>4.5</v>
          </cell>
          <cell r="I89">
            <v>4.5</v>
          </cell>
          <cell r="J89">
            <v>9</v>
          </cell>
          <cell r="K89">
            <v>23.833333333333336</v>
          </cell>
          <cell r="L89">
            <v>19</v>
          </cell>
          <cell r="M89">
            <v>18.5</v>
          </cell>
          <cell r="P89">
            <v>13</v>
          </cell>
          <cell r="Q89">
            <v>50.5</v>
          </cell>
          <cell r="R89">
            <v>74.333333333333343</v>
          </cell>
        </row>
        <row r="90">
          <cell r="B90" t="str">
            <v>E022-01-1764/2018</v>
          </cell>
          <cell r="C90" t="str">
            <v xml:space="preserve">MWANGI Martin Kinyanjui </v>
          </cell>
          <cell r="D90">
            <v>16.5</v>
          </cell>
          <cell r="E90">
            <v>10</v>
          </cell>
          <cell r="G90">
            <v>8.8333333333333339</v>
          </cell>
          <cell r="H90">
            <v>3.5</v>
          </cell>
          <cell r="I90">
            <v>4</v>
          </cell>
          <cell r="J90">
            <v>7.5</v>
          </cell>
          <cell r="K90">
            <v>16.333333333333336</v>
          </cell>
          <cell r="L90">
            <v>15.5</v>
          </cell>
          <cell r="M90">
            <v>4.5</v>
          </cell>
          <cell r="N90">
            <v>8</v>
          </cell>
          <cell r="Q90">
            <v>28</v>
          </cell>
          <cell r="R90">
            <v>44.333333333333336</v>
          </cell>
        </row>
        <row r="91">
          <cell r="B91" t="str">
            <v>E022-01-1789/2018</v>
          </cell>
          <cell r="D91">
            <v>3</v>
          </cell>
          <cell r="E91">
            <v>4</v>
          </cell>
          <cell r="G91">
            <v>2.3333333333333335</v>
          </cell>
          <cell r="H91">
            <v>3</v>
          </cell>
          <cell r="I91">
            <v>4</v>
          </cell>
          <cell r="J91">
            <v>7</v>
          </cell>
          <cell r="K91">
            <v>9.3333333333333339</v>
          </cell>
          <cell r="L91">
            <v>7</v>
          </cell>
          <cell r="M91">
            <v>4</v>
          </cell>
          <cell r="O91">
            <v>1</v>
          </cell>
          <cell r="Q91">
            <v>12</v>
          </cell>
          <cell r="R91">
            <v>21.333333333333336</v>
          </cell>
        </row>
        <row r="92">
          <cell r="B92" t="str">
            <v>E022-01-1801/2018</v>
          </cell>
          <cell r="C92" t="str">
            <v>NG'ANG'A Denis Muraini</v>
          </cell>
          <cell r="D92">
            <v>16</v>
          </cell>
          <cell r="E92">
            <v>13.5</v>
          </cell>
          <cell r="G92">
            <v>9.8333333333333339</v>
          </cell>
          <cell r="H92">
            <v>3.5</v>
          </cell>
          <cell r="I92">
            <v>4</v>
          </cell>
          <cell r="J92">
            <v>7.5</v>
          </cell>
          <cell r="K92">
            <v>17.333333333333336</v>
          </cell>
          <cell r="L92">
            <v>10.5</v>
          </cell>
          <cell r="N92">
            <v>10</v>
          </cell>
          <cell r="P92">
            <v>3</v>
          </cell>
          <cell r="Q92">
            <v>23.5</v>
          </cell>
          <cell r="R92">
            <v>40.833333333333336</v>
          </cell>
        </row>
        <row r="93">
          <cell r="B93" t="str">
            <v>E022-01-1813/2018</v>
          </cell>
          <cell r="C93" t="str">
            <v>WANJERI Mary Wanjiku</v>
          </cell>
          <cell r="D93">
            <v>8.5</v>
          </cell>
          <cell r="E93">
            <v>9.5</v>
          </cell>
          <cell r="G93">
            <v>6</v>
          </cell>
          <cell r="H93">
            <v>3</v>
          </cell>
          <cell r="I93">
            <v>4.5</v>
          </cell>
          <cell r="J93">
            <v>7.5</v>
          </cell>
          <cell r="K93">
            <v>13.5</v>
          </cell>
          <cell r="L93">
            <v>17.5</v>
          </cell>
          <cell r="N93">
            <v>4</v>
          </cell>
          <cell r="P93">
            <v>9</v>
          </cell>
          <cell r="Q93">
            <v>30.5</v>
          </cell>
          <cell r="R93">
            <v>44</v>
          </cell>
        </row>
        <row r="94">
          <cell r="B94" t="str">
            <v>E022-01-1816/2018</v>
          </cell>
          <cell r="C94" t="str">
            <v>KIOKO Evans Mutuku</v>
          </cell>
          <cell r="D94">
            <v>5.5</v>
          </cell>
          <cell r="E94">
            <v>8</v>
          </cell>
          <cell r="G94">
            <v>4.5</v>
          </cell>
          <cell r="H94">
            <v>2</v>
          </cell>
          <cell r="I94">
            <v>4</v>
          </cell>
          <cell r="J94">
            <v>6</v>
          </cell>
          <cell r="K94">
            <v>10.5</v>
          </cell>
          <cell r="L94">
            <v>6</v>
          </cell>
          <cell r="M94">
            <v>7</v>
          </cell>
          <cell r="N94">
            <v>5</v>
          </cell>
          <cell r="Q94">
            <v>18</v>
          </cell>
          <cell r="R94">
            <v>28.5</v>
          </cell>
        </row>
        <row r="95">
          <cell r="B95" t="str">
            <v>E022-01-1824/2018</v>
          </cell>
          <cell r="C95" t="str">
            <v xml:space="preserve">KAMIRI Victor Aminiel Njunge </v>
          </cell>
          <cell r="D95">
            <v>15.5</v>
          </cell>
          <cell r="E95">
            <v>25.5</v>
          </cell>
          <cell r="G95">
            <v>13.666666666666666</v>
          </cell>
          <cell r="H95">
            <v>2</v>
          </cell>
          <cell r="I95">
            <v>4</v>
          </cell>
          <cell r="J95">
            <v>6</v>
          </cell>
          <cell r="K95">
            <v>19.666666666666664</v>
          </cell>
          <cell r="L95">
            <v>16.5</v>
          </cell>
          <cell r="M95">
            <v>6</v>
          </cell>
          <cell r="P95">
            <v>8</v>
          </cell>
          <cell r="Q95">
            <v>30.5</v>
          </cell>
          <cell r="R95">
            <v>50.166666666666664</v>
          </cell>
        </row>
        <row r="96">
          <cell r="B96" t="str">
            <v>E022-01-1828/2018</v>
          </cell>
          <cell r="C96" t="str">
            <v xml:space="preserve">MULWA Joseph Musya </v>
          </cell>
          <cell r="D96">
            <v>17.5</v>
          </cell>
          <cell r="E96">
            <v>27</v>
          </cell>
          <cell r="G96">
            <v>14.833333333333334</v>
          </cell>
          <cell r="H96">
            <v>4</v>
          </cell>
          <cell r="I96">
            <v>4</v>
          </cell>
          <cell r="J96">
            <v>8</v>
          </cell>
          <cell r="K96">
            <v>22.833333333333336</v>
          </cell>
          <cell r="L96">
            <v>19.5</v>
          </cell>
          <cell r="M96">
            <v>10</v>
          </cell>
          <cell r="O96">
            <v>15</v>
          </cell>
          <cell r="Q96">
            <v>44.5</v>
          </cell>
          <cell r="R96">
            <v>67.333333333333343</v>
          </cell>
        </row>
        <row r="97">
          <cell r="B97" t="str">
            <v>E022-01-1831/2018</v>
          </cell>
          <cell r="C97" t="str">
            <v>CHERUIYOT Desmond</v>
          </cell>
          <cell r="D97">
            <v>17.5</v>
          </cell>
          <cell r="E97">
            <v>18</v>
          </cell>
          <cell r="G97">
            <v>11.833333333333334</v>
          </cell>
          <cell r="H97">
            <v>3.5</v>
          </cell>
          <cell r="I97">
            <v>4.5</v>
          </cell>
          <cell r="J97">
            <v>8</v>
          </cell>
          <cell r="K97">
            <v>19.833333333333336</v>
          </cell>
          <cell r="L97">
            <v>12</v>
          </cell>
          <cell r="M97">
            <v>12</v>
          </cell>
          <cell r="P97">
            <v>8.5</v>
          </cell>
          <cell r="Q97">
            <v>32.5</v>
          </cell>
          <cell r="R97">
            <v>52.333333333333336</v>
          </cell>
        </row>
        <row r="98">
          <cell r="B98" t="str">
            <v>E022-01-1832/2018</v>
          </cell>
          <cell r="C98" t="str">
            <v>KAMENCO Lornaclare Mukiri</v>
          </cell>
          <cell r="D98">
            <v>9.5</v>
          </cell>
          <cell r="E98">
            <v>9</v>
          </cell>
          <cell r="G98">
            <v>6.166666666666667</v>
          </cell>
          <cell r="H98">
            <v>2</v>
          </cell>
          <cell r="I98">
            <v>4</v>
          </cell>
          <cell r="J98">
            <v>6</v>
          </cell>
          <cell r="K98">
            <v>12.166666666666668</v>
          </cell>
          <cell r="L98">
            <v>7.5</v>
          </cell>
          <cell r="M98">
            <v>7</v>
          </cell>
          <cell r="P98">
            <v>1</v>
          </cell>
          <cell r="Q98">
            <v>15.5</v>
          </cell>
          <cell r="R98">
            <v>27.666666666666668</v>
          </cell>
        </row>
        <row r="99">
          <cell r="B99" t="str">
            <v>E022-01-1838/2018</v>
          </cell>
          <cell r="C99" t="str">
            <v>MATHENGE Timons Kingau</v>
          </cell>
          <cell r="D99">
            <v>18</v>
          </cell>
          <cell r="E99">
            <v>17.5</v>
          </cell>
          <cell r="G99">
            <v>11.833333333333334</v>
          </cell>
          <cell r="H99">
            <v>3</v>
          </cell>
          <cell r="I99">
            <v>4</v>
          </cell>
          <cell r="J99">
            <v>7</v>
          </cell>
          <cell r="K99">
            <v>18.833333333333336</v>
          </cell>
          <cell r="L99">
            <v>11</v>
          </cell>
          <cell r="M99">
            <v>9</v>
          </cell>
          <cell r="N99">
            <v>12</v>
          </cell>
          <cell r="Q99">
            <v>32</v>
          </cell>
          <cell r="R99">
            <v>50.833333333333336</v>
          </cell>
        </row>
        <row r="100">
          <cell r="B100" t="str">
            <v>E022-01-1855/2018</v>
          </cell>
          <cell r="C100" t="str">
            <v>NYUTU Agnes Gathoni</v>
          </cell>
          <cell r="D100">
            <v>2</v>
          </cell>
          <cell r="E100">
            <v>0.5</v>
          </cell>
          <cell r="G100">
            <v>0.83333333333333337</v>
          </cell>
          <cell r="H100">
            <v>2.5</v>
          </cell>
          <cell r="I100">
            <v>4</v>
          </cell>
          <cell r="J100">
            <v>6.5</v>
          </cell>
          <cell r="K100">
            <v>7.333333333333333</v>
          </cell>
          <cell r="L100">
            <v>5</v>
          </cell>
          <cell r="M100">
            <v>1</v>
          </cell>
          <cell r="O100">
            <v>1</v>
          </cell>
          <cell r="Q100">
            <v>7</v>
          </cell>
          <cell r="R100">
            <v>14.333333333333332</v>
          </cell>
        </row>
        <row r="101">
          <cell r="B101" t="str">
            <v>E022-01-1005/2016</v>
          </cell>
          <cell r="D101">
            <v>2</v>
          </cell>
          <cell r="E101">
            <v>19.5</v>
          </cell>
          <cell r="G101">
            <v>7.166666666666667</v>
          </cell>
          <cell r="H101">
            <v>3</v>
          </cell>
          <cell r="I101">
            <v>3</v>
          </cell>
          <cell r="J101">
            <v>6</v>
          </cell>
          <cell r="K101">
            <v>13.166666666666668</v>
          </cell>
          <cell r="R101">
            <v>13.166666666666668</v>
          </cell>
        </row>
        <row r="102">
          <cell r="B102" t="str">
            <v>E022-01-0704/2017</v>
          </cell>
          <cell r="C102" t="str">
            <v>KARIUKI Amos Kimiti</v>
          </cell>
          <cell r="L102">
            <v>4.5</v>
          </cell>
          <cell r="N102">
            <v>10</v>
          </cell>
          <cell r="O102">
            <v>7.5</v>
          </cell>
          <cell r="Q102">
            <v>22</v>
          </cell>
          <cell r="R102">
            <v>22</v>
          </cell>
        </row>
        <row r="103">
          <cell r="B103" t="str">
            <v>E022-01-0751/2017</v>
          </cell>
          <cell r="C103" t="str">
            <v>MARK Maina Njuguna</v>
          </cell>
          <cell r="L103">
            <v>13.5</v>
          </cell>
          <cell r="M103">
            <v>13</v>
          </cell>
          <cell r="P103">
            <v>1</v>
          </cell>
          <cell r="Q103">
            <v>27.5</v>
          </cell>
          <cell r="R103">
            <v>27.5</v>
          </cell>
        </row>
        <row r="104">
          <cell r="B104" t="str">
            <v>E022-01-0753/2017</v>
          </cell>
          <cell r="C104" t="str">
            <v>OMONDI Rowland Oduor</v>
          </cell>
          <cell r="L104">
            <v>6.5</v>
          </cell>
          <cell r="M104">
            <v>3</v>
          </cell>
          <cell r="N104">
            <v>2</v>
          </cell>
          <cell r="Q104">
            <v>11.5</v>
          </cell>
          <cell r="R104">
            <v>11.5</v>
          </cell>
        </row>
        <row r="105">
          <cell r="B105" t="str">
            <v>E022-01-0797/2017</v>
          </cell>
          <cell r="C105" t="str">
            <v>E022 - 01 - 0797/2017</v>
          </cell>
          <cell r="L105">
            <v>4</v>
          </cell>
          <cell r="M105">
            <v>1</v>
          </cell>
          <cell r="N105">
            <v>2</v>
          </cell>
          <cell r="Q105">
            <v>7</v>
          </cell>
          <cell r="R105">
            <v>7</v>
          </cell>
        </row>
      </sheetData>
      <sheetData sheetId="7" refreshError="1">
        <row r="12">
          <cell r="B12" t="str">
            <v>E022-01-0113/2018</v>
          </cell>
          <cell r="C12" t="str">
            <v>MANDO VICTOR GITHINJI</v>
          </cell>
          <cell r="D12">
            <v>11.3</v>
          </cell>
          <cell r="E12">
            <v>14.3</v>
          </cell>
          <cell r="F12">
            <v>7.3</v>
          </cell>
          <cell r="G12">
            <v>32.9</v>
          </cell>
          <cell r="H12">
            <v>15</v>
          </cell>
          <cell r="J12">
            <v>12</v>
          </cell>
          <cell r="K12">
            <v>10</v>
          </cell>
          <cell r="M12">
            <v>37</v>
          </cell>
          <cell r="N12">
            <v>26.4</v>
          </cell>
          <cell r="P12">
            <v>59</v>
          </cell>
        </row>
        <row r="13">
          <cell r="B13" t="str">
            <v>E022-01-0278/2018</v>
          </cell>
          <cell r="C13" t="str">
            <v>MENGICH Kipkemei Oliver</v>
          </cell>
          <cell r="D13">
            <v>5.7</v>
          </cell>
          <cell r="E13">
            <v>15.7</v>
          </cell>
          <cell r="F13">
            <v>6.3</v>
          </cell>
          <cell r="G13">
            <v>27.7</v>
          </cell>
          <cell r="H13">
            <v>19</v>
          </cell>
          <cell r="J13">
            <v>14</v>
          </cell>
          <cell r="M13">
            <v>33</v>
          </cell>
          <cell r="N13">
            <v>23.6</v>
          </cell>
          <cell r="P13">
            <v>51</v>
          </cell>
        </row>
        <row r="14">
          <cell r="B14" t="str">
            <v>E022-01-0281/2018</v>
          </cell>
          <cell r="C14" t="str">
            <v xml:space="preserve">MATHENGE Joseph Maina </v>
          </cell>
          <cell r="D14">
            <v>5.7</v>
          </cell>
          <cell r="E14">
            <v>13.7</v>
          </cell>
          <cell r="F14">
            <v>6.3</v>
          </cell>
          <cell r="G14">
            <v>25.7</v>
          </cell>
          <cell r="H14">
            <v>20</v>
          </cell>
          <cell r="I14">
            <v>10</v>
          </cell>
          <cell r="J14">
            <v>13</v>
          </cell>
          <cell r="M14">
            <v>43</v>
          </cell>
          <cell r="N14">
            <v>30.7</v>
          </cell>
          <cell r="P14">
            <v>56</v>
          </cell>
        </row>
        <row r="15">
          <cell r="B15" t="str">
            <v>E022-01-0479/2018</v>
          </cell>
          <cell r="C15" t="str">
            <v>BETT Kipkorir Morgan</v>
          </cell>
          <cell r="D15">
            <v>5.7</v>
          </cell>
          <cell r="E15">
            <v>14.7</v>
          </cell>
          <cell r="F15">
            <v>7.7</v>
          </cell>
          <cell r="G15">
            <v>28.1</v>
          </cell>
          <cell r="H15">
            <v>20</v>
          </cell>
          <cell r="M15">
            <v>20</v>
          </cell>
          <cell r="N15">
            <v>14.3</v>
          </cell>
          <cell r="P15">
            <v>42</v>
          </cell>
        </row>
        <row r="16">
          <cell r="B16" t="str">
            <v>E022-01-0491/2018</v>
          </cell>
          <cell r="C16" t="str">
            <v xml:space="preserve">WAFULA Nickson Wirula </v>
          </cell>
          <cell r="D16">
            <v>5.7</v>
          </cell>
          <cell r="E16">
            <v>13.7</v>
          </cell>
          <cell r="F16">
            <v>5.7</v>
          </cell>
          <cell r="G16">
            <v>25.1</v>
          </cell>
          <cell r="H16">
            <v>19</v>
          </cell>
          <cell r="K16">
            <v>6</v>
          </cell>
          <cell r="M16">
            <v>25</v>
          </cell>
          <cell r="N16">
            <v>17.899999999999999</v>
          </cell>
          <cell r="P16">
            <v>43</v>
          </cell>
        </row>
        <row r="17">
          <cell r="B17" t="str">
            <v>E022-01-0496/2018</v>
          </cell>
          <cell r="C17" t="str">
            <v xml:space="preserve">WAITHIRA Allan Mucheru </v>
          </cell>
          <cell r="D17">
            <v>5.7</v>
          </cell>
          <cell r="E17">
            <v>14.3</v>
          </cell>
          <cell r="F17">
            <v>7.3</v>
          </cell>
          <cell r="G17">
            <v>27.3</v>
          </cell>
          <cell r="H17">
            <v>18</v>
          </cell>
          <cell r="J17">
            <v>12</v>
          </cell>
          <cell r="K17">
            <v>10</v>
          </cell>
          <cell r="M17">
            <v>40</v>
          </cell>
          <cell r="N17">
            <v>28.6</v>
          </cell>
          <cell r="P17">
            <v>56</v>
          </cell>
        </row>
        <row r="18">
          <cell r="B18" t="str">
            <v>E022-01-0762/2018</v>
          </cell>
          <cell r="C18" t="str">
            <v>MBAGA Gyavira Tuzinde</v>
          </cell>
          <cell r="D18">
            <v>5.7</v>
          </cell>
          <cell r="E18">
            <v>13</v>
          </cell>
          <cell r="F18">
            <v>7</v>
          </cell>
          <cell r="G18">
            <v>25.7</v>
          </cell>
          <cell r="H18">
            <v>10</v>
          </cell>
          <cell r="J18">
            <v>4</v>
          </cell>
          <cell r="K18">
            <v>4</v>
          </cell>
          <cell r="M18">
            <v>18</v>
          </cell>
          <cell r="N18">
            <v>12.9</v>
          </cell>
          <cell r="P18">
            <v>39</v>
          </cell>
        </row>
        <row r="19">
          <cell r="B19" t="str">
            <v>E022-01-0764/2018</v>
          </cell>
          <cell r="C19" t="str">
            <v>WAITTHAKA MARTIN MWANGI</v>
          </cell>
          <cell r="D19">
            <v>5.7</v>
          </cell>
          <cell r="E19">
            <v>15</v>
          </cell>
          <cell r="F19">
            <v>7.3</v>
          </cell>
          <cell r="G19">
            <v>28</v>
          </cell>
          <cell r="H19">
            <v>18</v>
          </cell>
          <cell r="I19">
            <v>10</v>
          </cell>
          <cell r="J19">
            <v>13</v>
          </cell>
          <cell r="M19">
            <v>41</v>
          </cell>
          <cell r="N19">
            <v>29.3</v>
          </cell>
          <cell r="P19">
            <v>57</v>
          </cell>
        </row>
        <row r="20">
          <cell r="B20" t="str">
            <v>E022-01-1045/2018</v>
          </cell>
          <cell r="C20" t="str">
            <v>MWALUGHO Elijah Masaka</v>
          </cell>
          <cell r="D20">
            <v>5.7</v>
          </cell>
          <cell r="E20">
            <v>14.3</v>
          </cell>
          <cell r="F20">
            <v>7</v>
          </cell>
          <cell r="G20">
            <v>27</v>
          </cell>
          <cell r="H20">
            <v>20</v>
          </cell>
          <cell r="M20">
            <v>20</v>
          </cell>
          <cell r="N20">
            <v>14.3</v>
          </cell>
          <cell r="P20">
            <v>41</v>
          </cell>
        </row>
        <row r="21">
          <cell r="B21" t="str">
            <v>E022-01-1046/2018</v>
          </cell>
          <cell r="C21" t="str">
            <v>OLOLCHOKI Duncan Mwaniki</v>
          </cell>
          <cell r="D21">
            <v>5.7</v>
          </cell>
          <cell r="E21">
            <v>13.7</v>
          </cell>
          <cell r="F21">
            <v>7.7</v>
          </cell>
          <cell r="G21">
            <v>27.1</v>
          </cell>
          <cell r="H21">
            <v>13</v>
          </cell>
          <cell r="J21">
            <v>10</v>
          </cell>
          <cell r="K21">
            <v>10</v>
          </cell>
          <cell r="M21">
            <v>33</v>
          </cell>
          <cell r="N21">
            <v>23.6</v>
          </cell>
          <cell r="P21">
            <v>51</v>
          </cell>
        </row>
        <row r="22">
          <cell r="B22" t="str">
            <v>E022-01-1047/2018</v>
          </cell>
          <cell r="C22" t="str">
            <v>WACHIRA Maurice Mwangi</v>
          </cell>
          <cell r="D22">
            <v>5.7</v>
          </cell>
          <cell r="E22">
            <v>12.7</v>
          </cell>
          <cell r="F22">
            <v>6.3</v>
          </cell>
          <cell r="G22">
            <v>24.7</v>
          </cell>
          <cell r="H22">
            <v>0</v>
          </cell>
          <cell r="I22">
            <v>12</v>
          </cell>
          <cell r="J22">
            <v>6</v>
          </cell>
          <cell r="M22">
            <v>18</v>
          </cell>
          <cell r="N22">
            <v>12.9</v>
          </cell>
          <cell r="P22">
            <v>38</v>
          </cell>
        </row>
        <row r="23">
          <cell r="B23" t="str">
            <v>E022-01-1048/2018</v>
          </cell>
          <cell r="C23" t="str">
            <v>SESAT Kiprop Ian</v>
          </cell>
          <cell r="D23">
            <v>5.7</v>
          </cell>
          <cell r="E23">
            <v>13.3</v>
          </cell>
          <cell r="F23">
            <v>6.3</v>
          </cell>
          <cell r="G23">
            <v>25.3</v>
          </cell>
          <cell r="H23">
            <v>0</v>
          </cell>
          <cell r="J23">
            <v>15</v>
          </cell>
          <cell r="M23">
            <v>15</v>
          </cell>
          <cell r="N23">
            <v>10.7</v>
          </cell>
          <cell r="P23">
            <v>36</v>
          </cell>
        </row>
        <row r="24">
          <cell r="B24" t="str">
            <v>E022-01-1049/2018</v>
          </cell>
          <cell r="C24" t="str">
            <v>MUTHIANI Albert Mwenga</v>
          </cell>
          <cell r="D24">
            <v>5.7</v>
          </cell>
          <cell r="E24">
            <v>13.3</v>
          </cell>
          <cell r="F24">
            <v>5.7</v>
          </cell>
          <cell r="G24">
            <v>24.7</v>
          </cell>
          <cell r="H24">
            <v>21</v>
          </cell>
          <cell r="J24">
            <v>11</v>
          </cell>
          <cell r="M24">
            <v>32</v>
          </cell>
          <cell r="N24">
            <v>22.9</v>
          </cell>
          <cell r="P24">
            <v>48</v>
          </cell>
        </row>
        <row r="25">
          <cell r="B25" t="str">
            <v>E022-01-1051/2018</v>
          </cell>
          <cell r="C25" t="str">
            <v>MWANGI Angela Wakarura</v>
          </cell>
          <cell r="D25">
            <v>5.7</v>
          </cell>
          <cell r="E25">
            <v>15.7</v>
          </cell>
          <cell r="F25">
            <v>5.7</v>
          </cell>
          <cell r="G25">
            <v>27.1</v>
          </cell>
          <cell r="H25">
            <v>16</v>
          </cell>
          <cell r="J25">
            <v>13</v>
          </cell>
          <cell r="K25">
            <v>12</v>
          </cell>
          <cell r="M25">
            <v>41</v>
          </cell>
          <cell r="N25">
            <v>29.3</v>
          </cell>
          <cell r="P25">
            <v>56</v>
          </cell>
        </row>
        <row r="26">
          <cell r="B26" t="str">
            <v>E022-01-1052/2018</v>
          </cell>
          <cell r="C26" t="str">
            <v>CHEPKIRUI Brillian</v>
          </cell>
          <cell r="D26">
            <v>5.7</v>
          </cell>
          <cell r="E26">
            <v>14.3</v>
          </cell>
          <cell r="F26">
            <v>6.7</v>
          </cell>
          <cell r="G26">
            <v>26.7</v>
          </cell>
          <cell r="H26">
            <v>12</v>
          </cell>
          <cell r="K26">
            <v>3</v>
          </cell>
          <cell r="M26">
            <v>15</v>
          </cell>
          <cell r="N26">
            <v>10.7</v>
          </cell>
          <cell r="P26">
            <v>37</v>
          </cell>
        </row>
        <row r="27">
          <cell r="B27" t="str">
            <v>E022-01-1053/2018</v>
          </cell>
          <cell r="C27" t="str">
            <v>MUCHIRI Dan Munene</v>
          </cell>
          <cell r="D27">
            <v>5.7</v>
          </cell>
          <cell r="E27">
            <v>15.7</v>
          </cell>
          <cell r="F27">
            <v>5.7</v>
          </cell>
          <cell r="G27">
            <v>27.1</v>
          </cell>
          <cell r="H27">
            <v>12</v>
          </cell>
          <cell r="K27">
            <v>10</v>
          </cell>
          <cell r="M27">
            <v>22</v>
          </cell>
          <cell r="N27">
            <v>15.7</v>
          </cell>
          <cell r="P27">
            <v>43</v>
          </cell>
        </row>
        <row r="28">
          <cell r="B28" t="str">
            <v>E022-01-1054/2018</v>
          </cell>
          <cell r="C28" t="str">
            <v>MUTEGI Munene Fredrick</v>
          </cell>
          <cell r="D28">
            <v>5.7</v>
          </cell>
          <cell r="E28">
            <v>15.7</v>
          </cell>
          <cell r="F28">
            <v>6.3</v>
          </cell>
          <cell r="G28">
            <v>27.7</v>
          </cell>
          <cell r="H28">
            <v>23</v>
          </cell>
          <cell r="M28">
            <v>23</v>
          </cell>
          <cell r="N28">
            <v>16.399999999999999</v>
          </cell>
          <cell r="P28">
            <v>44</v>
          </cell>
        </row>
        <row r="29">
          <cell r="B29" t="str">
            <v>E022-01-1055/2018</v>
          </cell>
          <cell r="C29" t="str">
            <v>MAINA Josphat Macharia</v>
          </cell>
          <cell r="D29">
            <v>5.7</v>
          </cell>
          <cell r="E29">
            <v>13.7</v>
          </cell>
          <cell r="F29">
            <v>7.3</v>
          </cell>
          <cell r="G29">
            <v>26.7</v>
          </cell>
          <cell r="H29">
            <v>23</v>
          </cell>
          <cell r="I29">
            <v>12</v>
          </cell>
          <cell r="J29">
            <v>16</v>
          </cell>
          <cell r="M29">
            <v>51</v>
          </cell>
          <cell r="N29">
            <v>36.4</v>
          </cell>
          <cell r="P29">
            <v>63</v>
          </cell>
        </row>
        <row r="30">
          <cell r="B30" t="str">
            <v>E022-01-1056/2018</v>
          </cell>
          <cell r="C30" t="str">
            <v>SHIBIRITI Calvine Mwanzi</v>
          </cell>
          <cell r="D30">
            <v>5.7</v>
          </cell>
          <cell r="E30">
            <v>12.3</v>
          </cell>
          <cell r="F30">
            <v>7.3</v>
          </cell>
          <cell r="G30">
            <v>25.3</v>
          </cell>
          <cell r="H30">
            <v>17</v>
          </cell>
          <cell r="I30">
            <v>13</v>
          </cell>
          <cell r="J30">
            <v>17</v>
          </cell>
          <cell r="M30">
            <v>47</v>
          </cell>
          <cell r="N30">
            <v>33.6</v>
          </cell>
          <cell r="P30">
            <v>59</v>
          </cell>
        </row>
        <row r="31">
          <cell r="B31" t="str">
            <v>E022-01-1057/2018</v>
          </cell>
          <cell r="C31" t="str">
            <v>ANITA HEATHER C</v>
          </cell>
          <cell r="D31">
            <v>5.7</v>
          </cell>
          <cell r="E31">
            <v>13.7</v>
          </cell>
          <cell r="F31">
            <v>5.7</v>
          </cell>
          <cell r="G31">
            <v>25.1</v>
          </cell>
          <cell r="H31">
            <v>0</v>
          </cell>
          <cell r="I31">
            <v>13</v>
          </cell>
          <cell r="J31">
            <v>13</v>
          </cell>
          <cell r="M31">
            <v>26</v>
          </cell>
          <cell r="N31">
            <v>18.600000000000001</v>
          </cell>
          <cell r="P31">
            <v>44</v>
          </cell>
        </row>
        <row r="32">
          <cell r="B32" t="str">
            <v>E022-01-1059/2018</v>
          </cell>
          <cell r="C32" t="str">
            <v>CHEGE Gladwell Nyambura</v>
          </cell>
          <cell r="D32">
            <v>5.7</v>
          </cell>
          <cell r="E32">
            <v>14</v>
          </cell>
          <cell r="F32">
            <v>5.7</v>
          </cell>
          <cell r="G32">
            <v>25.4</v>
          </cell>
          <cell r="H32">
            <v>0</v>
          </cell>
          <cell r="J32">
            <v>9</v>
          </cell>
          <cell r="K32">
            <v>14</v>
          </cell>
          <cell r="M32">
            <v>23</v>
          </cell>
          <cell r="N32">
            <v>16.399999999999999</v>
          </cell>
          <cell r="P32">
            <v>42</v>
          </cell>
        </row>
        <row r="33">
          <cell r="B33" t="str">
            <v>E022-01-1060/2018</v>
          </cell>
          <cell r="C33" t="str">
            <v>MURIUKI Brian Gacheru</v>
          </cell>
          <cell r="D33">
            <v>5.7</v>
          </cell>
          <cell r="E33">
            <v>13.7</v>
          </cell>
          <cell r="F33">
            <v>7</v>
          </cell>
          <cell r="G33">
            <v>26.4</v>
          </cell>
          <cell r="H33">
            <v>19</v>
          </cell>
          <cell r="M33">
            <v>19</v>
          </cell>
          <cell r="N33">
            <v>13.6</v>
          </cell>
          <cell r="P33">
            <v>40</v>
          </cell>
        </row>
        <row r="34">
          <cell r="B34" t="str">
            <v>E022-01-1061/2018</v>
          </cell>
          <cell r="C34" t="str">
            <v>MOHAMMAD ALI MBARAK</v>
          </cell>
          <cell r="D34">
            <v>5.7</v>
          </cell>
          <cell r="E34">
            <v>13.7</v>
          </cell>
          <cell r="F34">
            <v>6.3</v>
          </cell>
          <cell r="G34">
            <v>25.7</v>
          </cell>
          <cell r="H34">
            <v>19</v>
          </cell>
          <cell r="M34">
            <v>19</v>
          </cell>
          <cell r="N34">
            <v>13.6</v>
          </cell>
          <cell r="P34">
            <v>39</v>
          </cell>
        </row>
        <row r="35">
          <cell r="B35" t="str">
            <v>E022-01-1063/2018</v>
          </cell>
          <cell r="C35" t="str">
            <v>MBURUGU Frankline Mutuma</v>
          </cell>
          <cell r="D35">
            <v>5.7</v>
          </cell>
          <cell r="E35">
            <v>13.7</v>
          </cell>
          <cell r="F35">
            <v>7</v>
          </cell>
          <cell r="G35">
            <v>26.4</v>
          </cell>
          <cell r="H35">
            <v>24</v>
          </cell>
          <cell r="I35">
            <v>13</v>
          </cell>
          <cell r="K35">
            <v>14</v>
          </cell>
          <cell r="M35">
            <v>51</v>
          </cell>
          <cell r="N35">
            <v>36.4</v>
          </cell>
          <cell r="P35">
            <v>63</v>
          </cell>
        </row>
        <row r="36">
          <cell r="B36" t="str">
            <v>E022-01-1064/2018</v>
          </cell>
          <cell r="C36" t="str">
            <v>MUTHEE Amos Munene</v>
          </cell>
          <cell r="D36">
            <v>5.7</v>
          </cell>
          <cell r="E36">
            <v>14.7</v>
          </cell>
          <cell r="F36">
            <v>6.3</v>
          </cell>
          <cell r="G36">
            <v>26.7</v>
          </cell>
          <cell r="H36">
            <v>17</v>
          </cell>
          <cell r="K36">
            <v>13</v>
          </cell>
          <cell r="M36">
            <v>30</v>
          </cell>
          <cell r="N36">
            <v>21.4</v>
          </cell>
          <cell r="P36">
            <v>48</v>
          </cell>
        </row>
        <row r="37">
          <cell r="B37" t="str">
            <v>E022-01-1065/2018</v>
          </cell>
          <cell r="C37" t="str">
            <v>MACHARIA Paul Muchogo</v>
          </cell>
          <cell r="D37">
            <v>5.7</v>
          </cell>
          <cell r="E37">
            <v>13.3</v>
          </cell>
          <cell r="F37">
            <v>7</v>
          </cell>
          <cell r="G37">
            <v>26</v>
          </cell>
          <cell r="H37">
            <v>22</v>
          </cell>
          <cell r="I37">
            <v>13</v>
          </cell>
          <cell r="J37">
            <v>14</v>
          </cell>
          <cell r="M37">
            <v>49</v>
          </cell>
          <cell r="N37">
            <v>35</v>
          </cell>
          <cell r="P37">
            <v>61</v>
          </cell>
        </row>
        <row r="38">
          <cell r="B38" t="str">
            <v>E022-01-1066/2018</v>
          </cell>
          <cell r="C38" t="str">
            <v>MUTURI Lorna Muthoni</v>
          </cell>
          <cell r="D38">
            <v>5.7</v>
          </cell>
          <cell r="E38">
            <v>14</v>
          </cell>
          <cell r="F38">
            <v>6</v>
          </cell>
          <cell r="G38">
            <v>25.7</v>
          </cell>
          <cell r="H38">
            <v>17</v>
          </cell>
          <cell r="I38">
            <v>8</v>
          </cell>
          <cell r="J38">
            <v>9</v>
          </cell>
          <cell r="M38">
            <v>34</v>
          </cell>
          <cell r="N38">
            <v>24.3</v>
          </cell>
          <cell r="P38">
            <v>50</v>
          </cell>
        </row>
        <row r="39">
          <cell r="B39" t="str">
            <v>E022-01-1067/2018</v>
          </cell>
          <cell r="C39" t="str">
            <v>ONGAYO Aswan Abishai</v>
          </cell>
          <cell r="D39">
            <v>5.7</v>
          </cell>
          <cell r="E39">
            <v>15</v>
          </cell>
          <cell r="F39">
            <v>5.7</v>
          </cell>
          <cell r="G39">
            <v>26.4</v>
          </cell>
          <cell r="H39">
            <v>22</v>
          </cell>
          <cell r="M39">
            <v>22</v>
          </cell>
          <cell r="N39">
            <v>15.7</v>
          </cell>
          <cell r="P39">
            <v>42</v>
          </cell>
        </row>
        <row r="40">
          <cell r="B40" t="str">
            <v>E022-01-1068/2018</v>
          </cell>
          <cell r="C40" t="str">
            <v>GITHINJI Anthony Kanogo</v>
          </cell>
          <cell r="D40">
            <v>5.7</v>
          </cell>
          <cell r="E40">
            <v>15</v>
          </cell>
          <cell r="F40">
            <v>7</v>
          </cell>
          <cell r="G40">
            <v>27.7</v>
          </cell>
          <cell r="H40">
            <v>15</v>
          </cell>
          <cell r="J40">
            <v>9</v>
          </cell>
          <cell r="M40">
            <v>24</v>
          </cell>
          <cell r="N40">
            <v>17.100000000000001</v>
          </cell>
          <cell r="P40">
            <v>45</v>
          </cell>
        </row>
        <row r="41">
          <cell r="B41" t="str">
            <v>E022-01-1069/2018</v>
          </cell>
          <cell r="C41" t="str">
            <v>MUKURI Ephantus Muturi</v>
          </cell>
          <cell r="D41">
            <v>5.7</v>
          </cell>
          <cell r="E41">
            <v>12.3</v>
          </cell>
          <cell r="F41">
            <v>7.3</v>
          </cell>
          <cell r="G41">
            <v>25.3</v>
          </cell>
          <cell r="H41">
            <v>25</v>
          </cell>
          <cell r="K41">
            <v>4</v>
          </cell>
          <cell r="M41">
            <v>29</v>
          </cell>
          <cell r="N41">
            <v>20.7</v>
          </cell>
          <cell r="P41">
            <v>46</v>
          </cell>
        </row>
        <row r="42">
          <cell r="B42" t="str">
            <v>E022-01-1070/2018</v>
          </cell>
          <cell r="C42" t="str">
            <v>BRIAN Festus</v>
          </cell>
          <cell r="D42">
            <v>5.7</v>
          </cell>
          <cell r="E42">
            <v>14.7</v>
          </cell>
          <cell r="F42">
            <v>7</v>
          </cell>
          <cell r="G42">
            <v>27.4</v>
          </cell>
          <cell r="H42">
            <v>23</v>
          </cell>
          <cell r="J42">
            <v>10</v>
          </cell>
          <cell r="M42">
            <v>33</v>
          </cell>
          <cell r="N42">
            <v>23.6</v>
          </cell>
          <cell r="P42">
            <v>51</v>
          </cell>
        </row>
        <row r="43">
          <cell r="B43" t="str">
            <v>E022-01-1071/2018</v>
          </cell>
          <cell r="C43" t="str">
            <v>GATHITU Benson Githutha</v>
          </cell>
          <cell r="D43">
            <v>5.7</v>
          </cell>
          <cell r="E43">
            <v>14.3</v>
          </cell>
          <cell r="F43">
            <v>6.3</v>
          </cell>
          <cell r="G43">
            <v>26.3</v>
          </cell>
          <cell r="H43">
            <v>22</v>
          </cell>
          <cell r="I43">
            <v>12</v>
          </cell>
          <cell r="J43">
            <v>15</v>
          </cell>
          <cell r="M43">
            <v>49</v>
          </cell>
          <cell r="N43">
            <v>35</v>
          </cell>
          <cell r="P43">
            <v>61</v>
          </cell>
        </row>
        <row r="44">
          <cell r="B44" t="str">
            <v>E022-01-1072/2018</v>
          </cell>
          <cell r="C44" t="str">
            <v>MESSI Joseph Mbayi</v>
          </cell>
          <cell r="D44">
            <v>5.7</v>
          </cell>
          <cell r="E44">
            <v>13</v>
          </cell>
          <cell r="F44">
            <v>7.7</v>
          </cell>
          <cell r="G44">
            <v>26.4</v>
          </cell>
          <cell r="H44">
            <v>0</v>
          </cell>
          <cell r="I44">
            <v>1</v>
          </cell>
          <cell r="J44">
            <v>3</v>
          </cell>
          <cell r="M44">
            <v>4</v>
          </cell>
          <cell r="N44">
            <v>2.9</v>
          </cell>
          <cell r="P44">
            <v>29</v>
          </cell>
        </row>
        <row r="45">
          <cell r="B45" t="str">
            <v>E022-01-1073/2018</v>
          </cell>
          <cell r="C45" t="str">
            <v>OCHAKO Mercyline Buyaki</v>
          </cell>
          <cell r="D45">
            <v>5.7</v>
          </cell>
          <cell r="E45">
            <v>15</v>
          </cell>
          <cell r="F45">
            <v>7.7</v>
          </cell>
          <cell r="G45">
            <v>28.4</v>
          </cell>
          <cell r="H45">
            <v>0</v>
          </cell>
          <cell r="I45">
            <v>12</v>
          </cell>
          <cell r="K45">
            <v>12</v>
          </cell>
          <cell r="M45">
            <v>24</v>
          </cell>
          <cell r="N45">
            <v>17.100000000000001</v>
          </cell>
          <cell r="P45">
            <v>46</v>
          </cell>
        </row>
        <row r="46">
          <cell r="B46" t="str">
            <v>E022-01-1074/2018</v>
          </cell>
          <cell r="C46" t="str">
            <v>SHANZA Allan Ogude</v>
          </cell>
          <cell r="D46">
            <v>5.7</v>
          </cell>
          <cell r="E46">
            <v>14.7</v>
          </cell>
          <cell r="F46">
            <v>5.7</v>
          </cell>
          <cell r="G46">
            <v>26.1</v>
          </cell>
          <cell r="H46">
            <v>17</v>
          </cell>
          <cell r="I46">
            <v>10</v>
          </cell>
          <cell r="J46">
            <v>14</v>
          </cell>
          <cell r="M46">
            <v>41</v>
          </cell>
          <cell r="N46">
            <v>29.3</v>
          </cell>
          <cell r="P46">
            <v>55</v>
          </cell>
        </row>
        <row r="47">
          <cell r="B47" t="str">
            <v>E022-01-1075/2018</v>
          </cell>
          <cell r="C47" t="str">
            <v>KIPTOO Brian</v>
          </cell>
          <cell r="D47">
            <v>5.7</v>
          </cell>
          <cell r="E47">
            <v>14.3</v>
          </cell>
          <cell r="F47">
            <v>6.3</v>
          </cell>
          <cell r="G47">
            <v>26.3</v>
          </cell>
          <cell r="H47">
            <v>13</v>
          </cell>
          <cell r="I47">
            <v>9</v>
          </cell>
          <cell r="K47">
            <v>10</v>
          </cell>
          <cell r="M47">
            <v>32</v>
          </cell>
          <cell r="N47">
            <v>22.9</v>
          </cell>
          <cell r="P47">
            <v>49</v>
          </cell>
        </row>
        <row r="48">
          <cell r="B48" t="str">
            <v>E022-01-1076/2018</v>
          </cell>
          <cell r="C48" t="str">
            <v>KIPKURUI Franklyn</v>
          </cell>
          <cell r="D48">
            <v>5.7</v>
          </cell>
          <cell r="E48">
            <v>14</v>
          </cell>
          <cell r="F48">
            <v>6</v>
          </cell>
          <cell r="G48">
            <v>25.7</v>
          </cell>
          <cell r="H48">
            <v>18</v>
          </cell>
          <cell r="J48">
            <v>10</v>
          </cell>
          <cell r="K48">
            <v>16</v>
          </cell>
          <cell r="M48">
            <v>44</v>
          </cell>
          <cell r="N48">
            <v>31.4</v>
          </cell>
          <cell r="P48">
            <v>57</v>
          </cell>
        </row>
        <row r="49">
          <cell r="B49" t="str">
            <v>E022-01-1077/2018</v>
          </cell>
          <cell r="C49" t="str">
            <v>NG'ANG'A Francis Ngugi</v>
          </cell>
          <cell r="D49">
            <v>5.7</v>
          </cell>
          <cell r="E49">
            <v>12.7</v>
          </cell>
          <cell r="F49">
            <v>6</v>
          </cell>
          <cell r="G49">
            <v>24.4</v>
          </cell>
          <cell r="H49">
            <v>12</v>
          </cell>
          <cell r="J49">
            <v>11</v>
          </cell>
          <cell r="M49">
            <v>23</v>
          </cell>
          <cell r="N49">
            <v>16.399999999999999</v>
          </cell>
          <cell r="P49">
            <v>41</v>
          </cell>
        </row>
        <row r="50">
          <cell r="B50" t="str">
            <v>E022-01-1078/2018</v>
          </cell>
          <cell r="C50" t="str">
            <v>NJUGUNA Claire Wambui</v>
          </cell>
          <cell r="D50">
            <v>5.7</v>
          </cell>
          <cell r="E50">
            <v>13</v>
          </cell>
          <cell r="F50">
            <v>7.7</v>
          </cell>
          <cell r="G50">
            <v>26.4</v>
          </cell>
          <cell r="H50">
            <v>17</v>
          </cell>
          <cell r="J50">
            <v>13</v>
          </cell>
          <cell r="M50">
            <v>30</v>
          </cell>
          <cell r="N50">
            <v>21.4</v>
          </cell>
          <cell r="P50">
            <v>48</v>
          </cell>
        </row>
        <row r="51">
          <cell r="B51" t="str">
            <v>E022-01-1079/2018</v>
          </cell>
          <cell r="C51" t="str">
            <v>MUKIRI Ian Ndungu</v>
          </cell>
          <cell r="D51">
            <v>5.7</v>
          </cell>
          <cell r="E51">
            <v>14</v>
          </cell>
          <cell r="F51">
            <v>6.3</v>
          </cell>
          <cell r="G51">
            <v>26</v>
          </cell>
          <cell r="H51">
            <v>9</v>
          </cell>
          <cell r="J51">
            <v>3</v>
          </cell>
          <cell r="K51">
            <v>7</v>
          </cell>
          <cell r="M51">
            <v>19</v>
          </cell>
          <cell r="N51">
            <v>13.6</v>
          </cell>
          <cell r="P51">
            <v>40</v>
          </cell>
        </row>
        <row r="52">
          <cell r="B52" t="str">
            <v>E022-01-1080/2018</v>
          </cell>
          <cell r="C52" t="str">
            <v>KIPYEGON Mark</v>
          </cell>
          <cell r="D52">
            <v>5.7</v>
          </cell>
          <cell r="E52">
            <v>14</v>
          </cell>
          <cell r="F52">
            <v>7</v>
          </cell>
          <cell r="G52">
            <v>26.7</v>
          </cell>
          <cell r="H52">
            <v>16</v>
          </cell>
          <cell r="J52">
            <v>10</v>
          </cell>
          <cell r="K52">
            <v>16</v>
          </cell>
          <cell r="M52">
            <v>42</v>
          </cell>
          <cell r="N52">
            <v>30</v>
          </cell>
          <cell r="P52">
            <v>57</v>
          </cell>
        </row>
        <row r="53">
          <cell r="B53" t="str">
            <v>E022-01-1081/2018</v>
          </cell>
          <cell r="C53" t="str">
            <v>KIOGORA Ntinyari Esther</v>
          </cell>
          <cell r="D53">
            <v>5.7</v>
          </cell>
          <cell r="E53">
            <v>13.3</v>
          </cell>
          <cell r="F53">
            <v>6</v>
          </cell>
          <cell r="G53">
            <v>25</v>
          </cell>
          <cell r="H53">
            <v>14</v>
          </cell>
          <cell r="J53">
            <v>11</v>
          </cell>
          <cell r="M53">
            <v>25</v>
          </cell>
          <cell r="N53">
            <v>17.899999999999999</v>
          </cell>
          <cell r="P53">
            <v>43</v>
          </cell>
        </row>
        <row r="54">
          <cell r="B54" t="str">
            <v>E022-01-1082/2018</v>
          </cell>
          <cell r="C54" t="str">
            <v>MARIMBET Kevin Pere</v>
          </cell>
          <cell r="D54">
            <v>5.7</v>
          </cell>
          <cell r="E54">
            <v>15.7</v>
          </cell>
          <cell r="F54">
            <v>7</v>
          </cell>
          <cell r="G54">
            <v>28.4</v>
          </cell>
          <cell r="H54">
            <v>17</v>
          </cell>
          <cell r="I54">
            <v>10</v>
          </cell>
          <cell r="J54">
            <v>12</v>
          </cell>
          <cell r="M54">
            <v>39</v>
          </cell>
          <cell r="N54">
            <v>27.9</v>
          </cell>
          <cell r="P54">
            <v>56</v>
          </cell>
        </row>
        <row r="55">
          <cell r="B55" t="str">
            <v>E022-01-1083/2018</v>
          </cell>
          <cell r="C55" t="str">
            <v>ACHIENG Felix Ouma</v>
          </cell>
          <cell r="D55">
            <v>5.7</v>
          </cell>
          <cell r="E55">
            <v>14</v>
          </cell>
          <cell r="F55">
            <v>6</v>
          </cell>
          <cell r="G55">
            <v>25.7</v>
          </cell>
          <cell r="H55">
            <v>15</v>
          </cell>
          <cell r="K55">
            <v>13</v>
          </cell>
          <cell r="M55">
            <v>28</v>
          </cell>
          <cell r="N55">
            <v>20</v>
          </cell>
          <cell r="P55">
            <v>46</v>
          </cell>
        </row>
        <row r="56">
          <cell r="B56" t="str">
            <v>E022-01-1084/2018</v>
          </cell>
          <cell r="C56" t="str">
            <v>KIPLAGAT Kipkosgei Titus</v>
          </cell>
          <cell r="D56">
            <v>5.7</v>
          </cell>
          <cell r="E56">
            <v>14</v>
          </cell>
          <cell r="F56">
            <v>6</v>
          </cell>
          <cell r="G56">
            <v>25.7</v>
          </cell>
          <cell r="H56">
            <v>21</v>
          </cell>
          <cell r="M56">
            <v>21</v>
          </cell>
          <cell r="N56">
            <v>15</v>
          </cell>
          <cell r="P56">
            <v>41</v>
          </cell>
        </row>
        <row r="57">
          <cell r="B57" t="str">
            <v>E022-01-1085/2018</v>
          </cell>
          <cell r="C57" t="str">
            <v>MBUGUA Joseph Kiarie</v>
          </cell>
          <cell r="D57">
            <v>5.7</v>
          </cell>
          <cell r="E57">
            <v>14</v>
          </cell>
          <cell r="F57">
            <v>5.7</v>
          </cell>
          <cell r="G57">
            <v>25.4</v>
          </cell>
          <cell r="H57">
            <v>22</v>
          </cell>
          <cell r="J57">
            <v>16</v>
          </cell>
          <cell r="K57">
            <v>13</v>
          </cell>
          <cell r="M57">
            <v>51</v>
          </cell>
          <cell r="N57">
            <v>36.4</v>
          </cell>
          <cell r="P57">
            <v>62</v>
          </cell>
        </row>
        <row r="58">
          <cell r="B58" t="str">
            <v>E022-01-1086/2018</v>
          </cell>
          <cell r="C58" t="str">
            <v>MWAGHADI Brian Nelson</v>
          </cell>
          <cell r="D58">
            <v>5.7</v>
          </cell>
          <cell r="E58">
            <v>13.3</v>
          </cell>
          <cell r="F58">
            <v>7.3</v>
          </cell>
          <cell r="G58">
            <v>26.3</v>
          </cell>
          <cell r="H58">
            <v>14</v>
          </cell>
          <cell r="M58">
            <v>14</v>
          </cell>
          <cell r="N58">
            <v>10</v>
          </cell>
          <cell r="P58">
            <v>36</v>
          </cell>
        </row>
        <row r="59">
          <cell r="B59" t="str">
            <v>E022-01-1087/2018</v>
          </cell>
          <cell r="C59" t="str">
            <v>MUTUA Humphrey Muasya</v>
          </cell>
          <cell r="D59">
            <v>5.7</v>
          </cell>
          <cell r="E59">
            <v>13.3</v>
          </cell>
          <cell r="F59">
            <v>6</v>
          </cell>
          <cell r="G59">
            <v>25</v>
          </cell>
          <cell r="H59">
            <v>18</v>
          </cell>
          <cell r="M59">
            <v>18</v>
          </cell>
          <cell r="N59">
            <v>12.9</v>
          </cell>
          <cell r="P59">
            <v>38</v>
          </cell>
        </row>
        <row r="60">
          <cell r="B60" t="str">
            <v>E022-01-1088/2018</v>
          </cell>
          <cell r="C60" t="str">
            <v>DERRICK Erick Obaso</v>
          </cell>
          <cell r="D60" t="str">
            <v/>
          </cell>
          <cell r="E60" t="str">
            <v/>
          </cell>
          <cell r="F60" t="str">
            <v>-</v>
          </cell>
          <cell r="G60" t="str">
            <v>-</v>
          </cell>
          <cell r="M60" t="str">
            <v/>
          </cell>
          <cell r="N60" t="str">
            <v>-</v>
          </cell>
          <cell r="P60" t="str">
            <v>-</v>
          </cell>
        </row>
        <row r="61">
          <cell r="B61" t="str">
            <v>E022-01-1089/2018</v>
          </cell>
          <cell r="C61" t="str">
            <v>LEEHANEY George</v>
          </cell>
          <cell r="D61">
            <v>5.7</v>
          </cell>
          <cell r="E61">
            <v>14.7</v>
          </cell>
          <cell r="F61">
            <v>7</v>
          </cell>
          <cell r="G61">
            <v>27.4</v>
          </cell>
          <cell r="H61">
            <v>18</v>
          </cell>
          <cell r="I61">
            <v>14</v>
          </cell>
          <cell r="J61">
            <v>17</v>
          </cell>
          <cell r="M61">
            <v>49</v>
          </cell>
          <cell r="N61">
            <v>35</v>
          </cell>
          <cell r="P61">
            <v>62</v>
          </cell>
        </row>
        <row r="62">
          <cell r="B62" t="str">
            <v>E022-01-1090/2018</v>
          </cell>
          <cell r="C62" t="str">
            <v>ASIAGO Nyambaka Kelvin</v>
          </cell>
          <cell r="D62">
            <v>5.7</v>
          </cell>
          <cell r="E62">
            <v>13</v>
          </cell>
          <cell r="F62">
            <v>6.7</v>
          </cell>
          <cell r="G62">
            <v>25.4</v>
          </cell>
          <cell r="H62">
            <v>18</v>
          </cell>
          <cell r="K62">
            <v>9</v>
          </cell>
          <cell r="M62">
            <v>27</v>
          </cell>
          <cell r="N62">
            <v>19.3</v>
          </cell>
          <cell r="P62">
            <v>45</v>
          </cell>
        </row>
        <row r="63">
          <cell r="B63" t="str">
            <v>E022-01-1091/2018</v>
          </cell>
          <cell r="C63" t="str">
            <v>KARIUKI Daniel Njau</v>
          </cell>
          <cell r="D63">
            <v>6</v>
          </cell>
          <cell r="E63">
            <v>14</v>
          </cell>
          <cell r="F63">
            <v>6.7</v>
          </cell>
          <cell r="G63">
            <v>26.7</v>
          </cell>
          <cell r="H63">
            <v>18</v>
          </cell>
          <cell r="I63">
            <v>13</v>
          </cell>
          <cell r="J63">
            <v>13</v>
          </cell>
          <cell r="M63">
            <v>44</v>
          </cell>
          <cell r="N63">
            <v>31.4</v>
          </cell>
          <cell r="P63">
            <v>58</v>
          </cell>
        </row>
        <row r="64">
          <cell r="B64" t="str">
            <v>E022-01-1092/2018</v>
          </cell>
          <cell r="C64" t="str">
            <v>RAWAKA Andrew J Apwoka</v>
          </cell>
          <cell r="D64">
            <v>4.7</v>
          </cell>
          <cell r="E64">
            <v>14.7</v>
          </cell>
          <cell r="F64">
            <v>5.7</v>
          </cell>
          <cell r="G64">
            <v>25.1</v>
          </cell>
          <cell r="H64">
            <v>10</v>
          </cell>
          <cell r="J64">
            <v>13</v>
          </cell>
          <cell r="K64">
            <v>10</v>
          </cell>
          <cell r="M64">
            <v>33</v>
          </cell>
          <cell r="N64">
            <v>23.6</v>
          </cell>
          <cell r="P64">
            <v>49</v>
          </cell>
        </row>
        <row r="65">
          <cell r="B65" t="str">
            <v>E022-01-1094/2018</v>
          </cell>
          <cell r="C65" t="str">
            <v>KEMBOI Collins Kipchirchir</v>
          </cell>
          <cell r="D65">
            <v>5.5</v>
          </cell>
          <cell r="E65">
            <v>15</v>
          </cell>
          <cell r="F65">
            <v>7</v>
          </cell>
          <cell r="G65">
            <v>27.5</v>
          </cell>
          <cell r="H65">
            <v>24</v>
          </cell>
          <cell r="M65">
            <v>24</v>
          </cell>
          <cell r="N65">
            <v>17.100000000000001</v>
          </cell>
          <cell r="P65">
            <v>45</v>
          </cell>
        </row>
        <row r="66">
          <cell r="B66" t="str">
            <v>E022-01-1095/2018</v>
          </cell>
          <cell r="C66" t="str">
            <v>KIBET Brian</v>
          </cell>
          <cell r="D66">
            <v>5.5</v>
          </cell>
          <cell r="E66">
            <v>13.3</v>
          </cell>
          <cell r="F66">
            <v>6</v>
          </cell>
          <cell r="G66">
            <v>24.8</v>
          </cell>
          <cell r="H66">
            <v>15</v>
          </cell>
          <cell r="I66">
            <v>10</v>
          </cell>
          <cell r="J66">
            <v>11</v>
          </cell>
          <cell r="M66">
            <v>36</v>
          </cell>
          <cell r="N66">
            <v>25.7</v>
          </cell>
          <cell r="P66">
            <v>51</v>
          </cell>
        </row>
        <row r="67">
          <cell r="B67" t="str">
            <v>E022-01-1096/2018</v>
          </cell>
          <cell r="C67" t="str">
            <v>OTHIENO Jacob Magina</v>
          </cell>
          <cell r="D67">
            <v>5.3</v>
          </cell>
          <cell r="E67">
            <v>14</v>
          </cell>
          <cell r="F67">
            <v>6</v>
          </cell>
          <cell r="G67">
            <v>25.3</v>
          </cell>
          <cell r="H67">
            <v>0</v>
          </cell>
          <cell r="J67">
            <v>10</v>
          </cell>
          <cell r="K67">
            <v>18</v>
          </cell>
          <cell r="M67">
            <v>28</v>
          </cell>
          <cell r="N67">
            <v>20</v>
          </cell>
          <cell r="P67">
            <v>45</v>
          </cell>
        </row>
        <row r="68">
          <cell r="B68" t="str">
            <v>E022-01-1097/2018</v>
          </cell>
          <cell r="C68" t="str">
            <v>KUNG U J Gakonya</v>
          </cell>
          <cell r="D68">
            <v>5.7</v>
          </cell>
          <cell r="E68">
            <v>13</v>
          </cell>
          <cell r="F68">
            <v>7</v>
          </cell>
          <cell r="G68">
            <v>25.7</v>
          </cell>
          <cell r="H68">
            <v>19</v>
          </cell>
          <cell r="I68">
            <v>3</v>
          </cell>
          <cell r="J68">
            <v>12</v>
          </cell>
          <cell r="M68">
            <v>34</v>
          </cell>
          <cell r="N68">
            <v>24.3</v>
          </cell>
          <cell r="P68">
            <v>50</v>
          </cell>
        </row>
        <row r="69">
          <cell r="B69" t="str">
            <v>E022-01-1098/2018</v>
          </cell>
          <cell r="C69" t="str">
            <v>MUGWE John Njoroge</v>
          </cell>
          <cell r="D69">
            <v>6</v>
          </cell>
          <cell r="E69">
            <v>13.7</v>
          </cell>
          <cell r="F69">
            <v>7.7</v>
          </cell>
          <cell r="G69">
            <v>27.4</v>
          </cell>
          <cell r="H69">
            <v>22</v>
          </cell>
          <cell r="I69">
            <v>12</v>
          </cell>
          <cell r="J69">
            <v>15</v>
          </cell>
          <cell r="M69">
            <v>49</v>
          </cell>
          <cell r="N69">
            <v>35</v>
          </cell>
          <cell r="P69">
            <v>62</v>
          </cell>
        </row>
        <row r="70">
          <cell r="B70" t="str">
            <v>E022-01-1099/2018</v>
          </cell>
          <cell r="C70" t="str">
            <v>WAIRIMU  Everlyn Wanjiku</v>
          </cell>
          <cell r="D70">
            <v>5.7</v>
          </cell>
          <cell r="E70">
            <v>14</v>
          </cell>
          <cell r="F70">
            <v>7.3</v>
          </cell>
          <cell r="G70">
            <v>27</v>
          </cell>
          <cell r="H70">
            <v>22</v>
          </cell>
          <cell r="J70">
            <v>12</v>
          </cell>
          <cell r="K70">
            <v>17</v>
          </cell>
          <cell r="M70">
            <v>51</v>
          </cell>
          <cell r="N70">
            <v>36.4</v>
          </cell>
          <cell r="P70">
            <v>63</v>
          </cell>
        </row>
        <row r="71">
          <cell r="B71" t="str">
            <v>E022-01-1100/2018</v>
          </cell>
          <cell r="C71" t="str">
            <v>WANJALA Barasa Levy</v>
          </cell>
          <cell r="D71">
            <v>5.3</v>
          </cell>
          <cell r="E71">
            <v>14</v>
          </cell>
          <cell r="F71">
            <v>6.3</v>
          </cell>
          <cell r="G71">
            <v>25.6</v>
          </cell>
          <cell r="H71">
            <v>16</v>
          </cell>
          <cell r="K71">
            <v>6</v>
          </cell>
          <cell r="M71">
            <v>22</v>
          </cell>
          <cell r="N71">
            <v>15.7</v>
          </cell>
          <cell r="P71">
            <v>41</v>
          </cell>
        </row>
        <row r="72">
          <cell r="B72" t="str">
            <v>E022-01-1101/2018</v>
          </cell>
          <cell r="C72" t="str">
            <v>THINDIU Keely Njoroge</v>
          </cell>
          <cell r="D72">
            <v>5.7</v>
          </cell>
          <cell r="E72">
            <v>13</v>
          </cell>
          <cell r="F72">
            <v>6</v>
          </cell>
          <cell r="G72">
            <v>24.7</v>
          </cell>
          <cell r="H72">
            <v>17</v>
          </cell>
          <cell r="K72">
            <v>4</v>
          </cell>
          <cell r="M72">
            <v>21</v>
          </cell>
          <cell r="N72">
            <v>15</v>
          </cell>
          <cell r="P72">
            <v>40</v>
          </cell>
        </row>
        <row r="73">
          <cell r="B73" t="str">
            <v>E022-01-1102/2018</v>
          </cell>
          <cell r="C73" t="str">
            <v>KANYI Carson Wanjohi</v>
          </cell>
          <cell r="D73">
            <v>6</v>
          </cell>
          <cell r="E73">
            <v>13.7</v>
          </cell>
          <cell r="F73">
            <v>5.7</v>
          </cell>
          <cell r="G73">
            <v>25.4</v>
          </cell>
          <cell r="H73">
            <v>17</v>
          </cell>
          <cell r="K73">
            <v>5</v>
          </cell>
          <cell r="M73">
            <v>22</v>
          </cell>
          <cell r="N73">
            <v>15.7</v>
          </cell>
          <cell r="P73">
            <v>41</v>
          </cell>
        </row>
        <row r="74">
          <cell r="B74" t="str">
            <v>E022-01-1169/2018</v>
          </cell>
          <cell r="C74" t="str">
            <v xml:space="preserve">NGANGA Joseph Mwangi </v>
          </cell>
          <cell r="D74">
            <v>5.7</v>
          </cell>
          <cell r="E74">
            <v>14.7</v>
          </cell>
          <cell r="F74">
            <v>6.7</v>
          </cell>
          <cell r="G74">
            <v>27.1</v>
          </cell>
          <cell r="H74">
            <v>20</v>
          </cell>
          <cell r="K74">
            <v>5</v>
          </cell>
          <cell r="M74">
            <v>25</v>
          </cell>
          <cell r="N74">
            <v>17.899999999999999</v>
          </cell>
          <cell r="P74">
            <v>45</v>
          </cell>
        </row>
        <row r="75">
          <cell r="B75" t="str">
            <v>E022-01-1283/2018</v>
          </cell>
          <cell r="C75" t="str">
            <v xml:space="preserve">KIPKIRUI Paul </v>
          </cell>
          <cell r="D75">
            <v>5.7</v>
          </cell>
          <cell r="E75">
            <v>14.7</v>
          </cell>
          <cell r="F75">
            <v>6.7</v>
          </cell>
          <cell r="G75">
            <v>27.1</v>
          </cell>
          <cell r="H75">
            <v>11</v>
          </cell>
          <cell r="I75">
            <v>6</v>
          </cell>
          <cell r="K75">
            <v>2</v>
          </cell>
          <cell r="M75">
            <v>19</v>
          </cell>
          <cell r="N75">
            <v>13.6</v>
          </cell>
          <cell r="P75">
            <v>41</v>
          </cell>
        </row>
        <row r="76">
          <cell r="B76" t="str">
            <v>E022-01-1412/2018</v>
          </cell>
          <cell r="C76" t="str">
            <v xml:space="preserve">MOMANYI Silvester Omwaga </v>
          </cell>
          <cell r="D76">
            <v>5.7</v>
          </cell>
          <cell r="E76">
            <v>15.3</v>
          </cell>
          <cell r="F76">
            <v>6.7</v>
          </cell>
          <cell r="G76">
            <v>27.7</v>
          </cell>
          <cell r="H76">
            <v>18</v>
          </cell>
          <cell r="J76">
            <v>8</v>
          </cell>
          <cell r="M76">
            <v>26</v>
          </cell>
          <cell r="N76">
            <v>18.600000000000001</v>
          </cell>
          <cell r="P76">
            <v>46</v>
          </cell>
        </row>
        <row r="77">
          <cell r="B77" t="str">
            <v>E022-01-1473/2018</v>
          </cell>
          <cell r="C77" t="str">
            <v>MWORIA VINCENT MWENDE</v>
          </cell>
          <cell r="D77">
            <v>6</v>
          </cell>
          <cell r="E77">
            <v>13.7</v>
          </cell>
          <cell r="F77">
            <v>6</v>
          </cell>
          <cell r="G77">
            <v>25.7</v>
          </cell>
          <cell r="H77">
            <v>20</v>
          </cell>
          <cell r="J77">
            <v>15</v>
          </cell>
          <cell r="K77">
            <v>17</v>
          </cell>
          <cell r="M77">
            <v>52</v>
          </cell>
          <cell r="N77">
            <v>37.1</v>
          </cell>
          <cell r="P77">
            <v>63</v>
          </cell>
        </row>
        <row r="78">
          <cell r="B78" t="str">
            <v>E022-01-1475/2018</v>
          </cell>
          <cell r="C78" t="str">
            <v>KIARA BRIAN MUGAMBI</v>
          </cell>
          <cell r="D78">
            <v>6.8</v>
          </cell>
          <cell r="E78">
            <v>13.7</v>
          </cell>
          <cell r="F78">
            <v>5.7</v>
          </cell>
          <cell r="G78">
            <v>26.2</v>
          </cell>
          <cell r="H78">
            <v>17</v>
          </cell>
          <cell r="K78">
            <v>15</v>
          </cell>
          <cell r="M78">
            <v>32</v>
          </cell>
          <cell r="N78">
            <v>22.9</v>
          </cell>
          <cell r="P78">
            <v>49</v>
          </cell>
        </row>
        <row r="79">
          <cell r="B79" t="str">
            <v>E022-01-1486/2018</v>
          </cell>
          <cell r="C79" t="str">
            <v>MUNENE VICTOR IAN</v>
          </cell>
          <cell r="D79">
            <v>5.2</v>
          </cell>
          <cell r="E79">
            <v>13.7</v>
          </cell>
          <cell r="F79">
            <v>7</v>
          </cell>
          <cell r="G79">
            <v>25.9</v>
          </cell>
          <cell r="H79">
            <v>18</v>
          </cell>
          <cell r="I79">
            <v>10</v>
          </cell>
          <cell r="J79">
            <v>9</v>
          </cell>
          <cell r="M79">
            <v>37</v>
          </cell>
          <cell r="N79">
            <v>26.4</v>
          </cell>
          <cell r="P79">
            <v>52</v>
          </cell>
        </row>
        <row r="80">
          <cell r="B80" t="str">
            <v>E022-01-1539/2018</v>
          </cell>
          <cell r="C80" t="str">
            <v>MWANGI LUKE VICTOR</v>
          </cell>
          <cell r="D80">
            <v>5.5</v>
          </cell>
          <cell r="E80">
            <v>15</v>
          </cell>
          <cell r="F80">
            <v>7.7</v>
          </cell>
          <cell r="G80">
            <v>28.2</v>
          </cell>
          <cell r="H80">
            <v>13</v>
          </cell>
          <cell r="J80">
            <v>14</v>
          </cell>
          <cell r="K80">
            <v>16</v>
          </cell>
          <cell r="M80">
            <v>43</v>
          </cell>
          <cell r="N80">
            <v>30.7</v>
          </cell>
          <cell r="P80">
            <v>59</v>
          </cell>
        </row>
        <row r="81">
          <cell r="B81" t="str">
            <v>E022-01-1566/2018</v>
          </cell>
          <cell r="C81" t="str">
            <v>MUIRURI VIVIAN  WANJIRU</v>
          </cell>
          <cell r="D81">
            <v>6.5</v>
          </cell>
          <cell r="E81">
            <v>14.3</v>
          </cell>
          <cell r="F81">
            <v>6</v>
          </cell>
          <cell r="G81">
            <v>26.8</v>
          </cell>
          <cell r="H81">
            <v>18</v>
          </cell>
          <cell r="I81">
            <v>15</v>
          </cell>
          <cell r="M81">
            <v>33</v>
          </cell>
          <cell r="N81">
            <v>23.6</v>
          </cell>
          <cell r="P81">
            <v>50</v>
          </cell>
        </row>
        <row r="82">
          <cell r="B82" t="str">
            <v>E022-01-1755/2018</v>
          </cell>
          <cell r="C82" t="str">
            <v xml:space="preserve">WANJOHI Quinton Muriuki </v>
          </cell>
          <cell r="D82">
            <v>5.8</v>
          </cell>
          <cell r="E82">
            <v>15.7</v>
          </cell>
          <cell r="F82">
            <v>6.3</v>
          </cell>
          <cell r="G82">
            <v>27.8</v>
          </cell>
          <cell r="M82" t="str">
            <v/>
          </cell>
          <cell r="N82" t="str">
            <v>-</v>
          </cell>
          <cell r="P82" t="str">
            <v>27.8C</v>
          </cell>
        </row>
        <row r="83">
          <cell r="B83" t="str">
            <v>E022-01-1757/2018</v>
          </cell>
          <cell r="C83" t="str">
            <v xml:space="preserve">ORINA Dorothy Kwamboka </v>
          </cell>
          <cell r="D83">
            <v>6.7</v>
          </cell>
          <cell r="E83">
            <v>14.7</v>
          </cell>
          <cell r="F83">
            <v>7.7</v>
          </cell>
          <cell r="G83">
            <v>29.1</v>
          </cell>
          <cell r="H83">
            <v>24</v>
          </cell>
          <cell r="I83">
            <v>8</v>
          </cell>
          <cell r="J83">
            <v>10</v>
          </cell>
          <cell r="M83">
            <v>42</v>
          </cell>
          <cell r="N83">
            <v>30</v>
          </cell>
          <cell r="P83">
            <v>59</v>
          </cell>
        </row>
        <row r="84">
          <cell r="B84" t="str">
            <v>E022-01-1764/2018</v>
          </cell>
          <cell r="C84" t="str">
            <v xml:space="preserve">MWANGI Martin Kinyanjui </v>
          </cell>
          <cell r="D84">
            <v>6.3</v>
          </cell>
          <cell r="E84">
            <v>13.3</v>
          </cell>
          <cell r="F84">
            <v>6.3</v>
          </cell>
          <cell r="G84">
            <v>25.9</v>
          </cell>
          <cell r="H84">
            <v>18</v>
          </cell>
          <cell r="K84">
            <v>14</v>
          </cell>
          <cell r="M84">
            <v>32</v>
          </cell>
          <cell r="N84">
            <v>22.9</v>
          </cell>
          <cell r="P84">
            <v>49</v>
          </cell>
        </row>
        <row r="85">
          <cell r="B85" t="str">
            <v>E022-01-1789/2018</v>
          </cell>
          <cell r="C85" t="str">
            <v>KURIA IAN MARTIN</v>
          </cell>
          <cell r="D85">
            <v>6.3</v>
          </cell>
          <cell r="E85">
            <v>14.7</v>
          </cell>
          <cell r="F85">
            <v>7</v>
          </cell>
          <cell r="G85">
            <v>28</v>
          </cell>
          <cell r="H85">
            <v>16</v>
          </cell>
          <cell r="M85">
            <v>16</v>
          </cell>
          <cell r="N85">
            <v>11.4</v>
          </cell>
          <cell r="P85">
            <v>39</v>
          </cell>
        </row>
        <row r="86">
          <cell r="B86" t="str">
            <v>E022-01-1801/2018</v>
          </cell>
          <cell r="C86" t="str">
            <v>NGANGA  DENNIS MURAINI</v>
          </cell>
          <cell r="D86">
            <v>6.5</v>
          </cell>
          <cell r="E86">
            <v>15.7</v>
          </cell>
          <cell r="F86">
            <v>7</v>
          </cell>
          <cell r="G86">
            <v>29.2</v>
          </cell>
          <cell r="H86">
            <v>15</v>
          </cell>
          <cell r="M86">
            <v>15</v>
          </cell>
          <cell r="N86">
            <v>10.7</v>
          </cell>
          <cell r="P86">
            <v>40</v>
          </cell>
        </row>
        <row r="87">
          <cell r="B87" t="str">
            <v>E022-01-1813/2018</v>
          </cell>
          <cell r="C87" t="str">
            <v>WANJERI Mary Wanjiku</v>
          </cell>
          <cell r="D87">
            <v>5.8</v>
          </cell>
          <cell r="E87">
            <v>14.7</v>
          </cell>
          <cell r="F87">
            <v>5.7</v>
          </cell>
          <cell r="G87">
            <v>26.2</v>
          </cell>
          <cell r="H87">
            <v>17</v>
          </cell>
          <cell r="J87">
            <v>10</v>
          </cell>
          <cell r="K87">
            <v>15</v>
          </cell>
          <cell r="M87">
            <v>42</v>
          </cell>
          <cell r="N87">
            <v>30</v>
          </cell>
          <cell r="P87">
            <v>56</v>
          </cell>
        </row>
        <row r="88">
          <cell r="B88" t="str">
            <v>E022-01-1816/2018</v>
          </cell>
          <cell r="C88" t="str">
            <v>KIOKO EVANS MUTUKU</v>
          </cell>
          <cell r="D88">
            <v>6.3</v>
          </cell>
          <cell r="E88">
            <v>13.7</v>
          </cell>
          <cell r="F88">
            <v>6</v>
          </cell>
          <cell r="G88">
            <v>26</v>
          </cell>
          <cell r="H88">
            <v>17</v>
          </cell>
          <cell r="I88">
            <v>8</v>
          </cell>
          <cell r="J88">
            <v>10</v>
          </cell>
          <cell r="M88">
            <v>35</v>
          </cell>
          <cell r="N88">
            <v>25</v>
          </cell>
          <cell r="P88">
            <v>51</v>
          </cell>
        </row>
        <row r="89">
          <cell r="B89" t="str">
            <v>E022-01-1824/2018</v>
          </cell>
          <cell r="C89" t="str">
            <v xml:space="preserve">KAMIRI Victor Aminiel Njunge </v>
          </cell>
          <cell r="D89">
            <v>6.2</v>
          </cell>
          <cell r="E89">
            <v>14.3</v>
          </cell>
          <cell r="F89">
            <v>6</v>
          </cell>
          <cell r="G89">
            <v>26.5</v>
          </cell>
          <cell r="H89">
            <v>12</v>
          </cell>
          <cell r="J89">
            <v>12</v>
          </cell>
          <cell r="K89">
            <v>14</v>
          </cell>
          <cell r="M89">
            <v>38</v>
          </cell>
          <cell r="N89">
            <v>27.1</v>
          </cell>
          <cell r="P89">
            <v>54</v>
          </cell>
        </row>
        <row r="90">
          <cell r="B90" t="str">
            <v>E022-01-1828/2018</v>
          </cell>
          <cell r="C90" t="str">
            <v xml:space="preserve">MULWA Joseph Musya </v>
          </cell>
          <cell r="D90">
            <v>5.5</v>
          </cell>
          <cell r="E90">
            <v>14</v>
          </cell>
          <cell r="F90">
            <v>6.7</v>
          </cell>
          <cell r="G90">
            <v>26.2</v>
          </cell>
          <cell r="H90">
            <v>0</v>
          </cell>
          <cell r="I90">
            <v>12</v>
          </cell>
          <cell r="J90">
            <v>9</v>
          </cell>
          <cell r="M90">
            <v>21</v>
          </cell>
          <cell r="N90">
            <v>15</v>
          </cell>
          <cell r="P90">
            <v>41</v>
          </cell>
        </row>
        <row r="91">
          <cell r="B91" t="str">
            <v>E022-01-1831/2018</v>
          </cell>
          <cell r="C91" t="str">
            <v>CHERUIYOT Desmond</v>
          </cell>
          <cell r="D91">
            <v>5.7</v>
          </cell>
          <cell r="E91">
            <v>14.7</v>
          </cell>
          <cell r="F91">
            <v>7.3</v>
          </cell>
          <cell r="G91">
            <v>27.7</v>
          </cell>
          <cell r="H91">
            <v>22</v>
          </cell>
          <cell r="M91">
            <v>22</v>
          </cell>
          <cell r="N91">
            <v>15.7</v>
          </cell>
          <cell r="P91">
            <v>43</v>
          </cell>
        </row>
        <row r="92">
          <cell r="B92" t="str">
            <v>E022-01-1832/2018</v>
          </cell>
          <cell r="C92" t="str">
            <v>MUKIRI LORNACLARE</v>
          </cell>
          <cell r="D92">
            <v>5.8</v>
          </cell>
          <cell r="E92">
            <v>14.7</v>
          </cell>
          <cell r="F92">
            <v>6</v>
          </cell>
          <cell r="G92">
            <v>26.5</v>
          </cell>
          <cell r="H92">
            <v>18</v>
          </cell>
          <cell r="J92">
            <v>13</v>
          </cell>
          <cell r="K92">
            <v>13</v>
          </cell>
          <cell r="M92">
            <v>44</v>
          </cell>
          <cell r="N92">
            <v>31.4</v>
          </cell>
          <cell r="P92">
            <v>58</v>
          </cell>
        </row>
        <row r="93">
          <cell r="B93" t="str">
            <v>E022-01-1838/2018</v>
          </cell>
          <cell r="C93" t="str">
            <v>MATHENGE Timons Kingau</v>
          </cell>
          <cell r="D93">
            <v>6.3</v>
          </cell>
          <cell r="E93">
            <v>15</v>
          </cell>
          <cell r="F93">
            <v>6.7</v>
          </cell>
          <cell r="G93">
            <v>28</v>
          </cell>
          <cell r="H93">
            <v>15</v>
          </cell>
          <cell r="I93">
            <v>12</v>
          </cell>
          <cell r="M93">
            <v>27</v>
          </cell>
          <cell r="N93">
            <v>19.3</v>
          </cell>
          <cell r="P93">
            <v>47</v>
          </cell>
        </row>
        <row r="94">
          <cell r="B94" t="str">
            <v>E022-01-1855/2018</v>
          </cell>
          <cell r="C94" t="str">
            <v>NYUTU AGNES GATHONI</v>
          </cell>
          <cell r="D94">
            <v>6.3</v>
          </cell>
          <cell r="E94">
            <v>14</v>
          </cell>
          <cell r="F94">
            <v>5.7</v>
          </cell>
          <cell r="G94">
            <v>26</v>
          </cell>
          <cell r="H94">
            <v>5</v>
          </cell>
          <cell r="K94">
            <v>10</v>
          </cell>
          <cell r="M94">
            <v>15</v>
          </cell>
          <cell r="N94">
            <v>10.7</v>
          </cell>
          <cell r="P94">
            <v>37</v>
          </cell>
        </row>
        <row r="95">
          <cell r="B95" t="str">
            <v>E022-01-1753/2017</v>
          </cell>
          <cell r="C95" t="str">
            <v>CHEPKIRUI Janet</v>
          </cell>
          <cell r="D95">
            <v>6</v>
          </cell>
          <cell r="E95">
            <v>15</v>
          </cell>
          <cell r="F95">
            <v>7.7</v>
          </cell>
          <cell r="G95">
            <v>28.7</v>
          </cell>
          <cell r="H95">
            <v>8</v>
          </cell>
          <cell r="J95">
            <v>8</v>
          </cell>
          <cell r="K95">
            <v>9</v>
          </cell>
          <cell r="M95">
            <v>25</v>
          </cell>
          <cell r="N95">
            <v>17.899999999999999</v>
          </cell>
          <cell r="P95">
            <v>47</v>
          </cell>
        </row>
        <row r="96">
          <cell r="B96" t="str">
            <v>E022-01-0736/2017</v>
          </cell>
          <cell r="C96" t="str">
            <v>WAMBANI ESTHER</v>
          </cell>
          <cell r="D96">
            <v>5.8</v>
          </cell>
          <cell r="E96">
            <v>12.3</v>
          </cell>
          <cell r="F96">
            <v>7.7</v>
          </cell>
          <cell r="G96">
            <v>25.8</v>
          </cell>
          <cell r="H96">
            <v>10</v>
          </cell>
          <cell r="J96">
            <v>4</v>
          </cell>
          <cell r="M96">
            <v>14</v>
          </cell>
          <cell r="N96">
            <v>10</v>
          </cell>
          <cell r="P96">
            <v>36</v>
          </cell>
        </row>
      </sheetData>
      <sheetData sheetId="8" refreshError="1">
        <row r="12">
          <cell r="B12" t="str">
            <v>E022-01-0113/2018</v>
          </cell>
          <cell r="C12" t="str">
            <v>MANDO VICTOR GITHINJI</v>
          </cell>
          <cell r="D12">
            <v>1.4</v>
          </cell>
          <cell r="E12">
            <v>3.5</v>
          </cell>
          <cell r="F12">
            <v>8.5</v>
          </cell>
          <cell r="G12">
            <v>13.4</v>
          </cell>
          <cell r="H12">
            <v>14</v>
          </cell>
          <cell r="J12">
            <v>8</v>
          </cell>
          <cell r="K12">
            <v>6</v>
          </cell>
          <cell r="M12">
            <v>28</v>
          </cell>
          <cell r="N12">
            <v>28</v>
          </cell>
          <cell r="P12">
            <v>41</v>
          </cell>
        </row>
        <row r="13">
          <cell r="B13" t="str">
            <v>E022-01-0278/2018</v>
          </cell>
          <cell r="C13" t="str">
            <v>MENGICH Kipkemei Oliver</v>
          </cell>
          <cell r="D13">
            <v>6</v>
          </cell>
          <cell r="E13">
            <v>4.5</v>
          </cell>
          <cell r="F13">
            <v>12.5</v>
          </cell>
          <cell r="G13">
            <v>23</v>
          </cell>
          <cell r="H13">
            <v>16</v>
          </cell>
          <cell r="J13">
            <v>13</v>
          </cell>
          <cell r="K13">
            <v>18</v>
          </cell>
          <cell r="M13">
            <v>47</v>
          </cell>
          <cell r="N13">
            <v>47</v>
          </cell>
          <cell r="P13">
            <v>70</v>
          </cell>
        </row>
        <row r="14">
          <cell r="B14" t="str">
            <v>E022-01-0281/2018</v>
          </cell>
          <cell r="C14" t="str">
            <v xml:space="preserve">MATHENGE Joseph Maina </v>
          </cell>
          <cell r="D14">
            <v>5.2</v>
          </cell>
          <cell r="E14">
            <v>4</v>
          </cell>
          <cell r="F14">
            <v>11.5</v>
          </cell>
          <cell r="G14">
            <v>20.7</v>
          </cell>
          <cell r="H14">
            <v>15</v>
          </cell>
          <cell r="J14">
            <v>10</v>
          </cell>
          <cell r="K14">
            <v>9</v>
          </cell>
          <cell r="M14">
            <v>34</v>
          </cell>
          <cell r="N14">
            <v>34</v>
          </cell>
          <cell r="P14">
            <v>55</v>
          </cell>
        </row>
        <row r="15">
          <cell r="B15" t="str">
            <v>E022-01-0376/2018</v>
          </cell>
          <cell r="C15" t="str">
            <v xml:space="preserve">GITUMA Michael Kimathi </v>
          </cell>
          <cell r="D15" t="str">
            <v/>
          </cell>
          <cell r="E15" t="str">
            <v/>
          </cell>
          <cell r="F15" t="str">
            <v>-</v>
          </cell>
          <cell r="G15" t="str">
            <v>-</v>
          </cell>
          <cell r="M15" t="str">
            <v/>
          </cell>
          <cell r="N15" t="str">
            <v>-</v>
          </cell>
          <cell r="P15" t="str">
            <v>-</v>
          </cell>
        </row>
        <row r="16">
          <cell r="B16" t="str">
            <v>E022-01-0479/2018</v>
          </cell>
          <cell r="C16" t="str">
            <v>BETT Kipkorir Morgan</v>
          </cell>
          <cell r="D16">
            <v>4.5</v>
          </cell>
          <cell r="E16">
            <v>2.5</v>
          </cell>
          <cell r="F16">
            <v>11.5</v>
          </cell>
          <cell r="G16">
            <v>18.5</v>
          </cell>
          <cell r="H16">
            <v>16</v>
          </cell>
          <cell r="J16">
            <v>15</v>
          </cell>
          <cell r="K16">
            <v>15</v>
          </cell>
          <cell r="M16">
            <v>46</v>
          </cell>
          <cell r="N16">
            <v>46</v>
          </cell>
          <cell r="P16">
            <v>65</v>
          </cell>
        </row>
        <row r="17">
          <cell r="B17" t="str">
            <v>E022-01-0491/2018</v>
          </cell>
          <cell r="C17" t="str">
            <v xml:space="preserve">WAFULA Nickson Wirula </v>
          </cell>
          <cell r="D17">
            <v>3.6</v>
          </cell>
          <cell r="E17">
            <v>4</v>
          </cell>
          <cell r="F17">
            <v>11</v>
          </cell>
          <cell r="G17">
            <v>18.600000000000001</v>
          </cell>
          <cell r="H17">
            <v>13</v>
          </cell>
          <cell r="I17">
            <v>10</v>
          </cell>
          <cell r="J17">
            <v>0</v>
          </cell>
          <cell r="K17">
            <v>18</v>
          </cell>
          <cell r="M17">
            <v>41</v>
          </cell>
          <cell r="N17">
            <v>41</v>
          </cell>
          <cell r="P17">
            <v>60</v>
          </cell>
        </row>
        <row r="18">
          <cell r="B18" t="str">
            <v>E022-01-0496/2018</v>
          </cell>
          <cell r="C18" t="str">
            <v xml:space="preserve">WAITHIRA Allan Mucheru </v>
          </cell>
          <cell r="D18">
            <v>6.7</v>
          </cell>
          <cell r="E18">
            <v>3.5</v>
          </cell>
          <cell r="F18">
            <v>11</v>
          </cell>
          <cell r="G18">
            <v>21.2</v>
          </cell>
          <cell r="H18">
            <v>13</v>
          </cell>
          <cell r="J18">
            <v>11</v>
          </cell>
          <cell r="K18">
            <v>19</v>
          </cell>
          <cell r="M18">
            <v>43</v>
          </cell>
          <cell r="N18">
            <v>43</v>
          </cell>
          <cell r="P18">
            <v>64</v>
          </cell>
        </row>
        <row r="19">
          <cell r="B19" t="str">
            <v>E022-01-0762/2018</v>
          </cell>
          <cell r="C19" t="str">
            <v>MBAGA Gyavira Tuzinde</v>
          </cell>
          <cell r="D19">
            <v>4.5</v>
          </cell>
          <cell r="E19" t="str">
            <v/>
          </cell>
          <cell r="F19">
            <v>11</v>
          </cell>
          <cell r="G19">
            <v>15.5</v>
          </cell>
          <cell r="H19">
            <v>8</v>
          </cell>
          <cell r="J19">
            <v>8</v>
          </cell>
          <cell r="K19">
            <v>12</v>
          </cell>
          <cell r="M19">
            <v>28</v>
          </cell>
          <cell r="N19">
            <v>28</v>
          </cell>
          <cell r="P19">
            <v>44</v>
          </cell>
        </row>
        <row r="20">
          <cell r="B20" t="str">
            <v>E022-01-0764/2018</v>
          </cell>
          <cell r="C20" t="str">
            <v>WAITTHAKA MARTIN MWANGI</v>
          </cell>
          <cell r="D20">
            <v>3.2</v>
          </cell>
          <cell r="E20">
            <v>3.5</v>
          </cell>
          <cell r="F20">
            <v>12</v>
          </cell>
          <cell r="G20">
            <v>18.7</v>
          </cell>
          <cell r="H20">
            <v>16</v>
          </cell>
          <cell r="J20">
            <v>10</v>
          </cell>
          <cell r="K20">
            <v>14</v>
          </cell>
          <cell r="M20">
            <v>40</v>
          </cell>
          <cell r="N20">
            <v>40</v>
          </cell>
          <cell r="P20">
            <v>59</v>
          </cell>
        </row>
        <row r="21">
          <cell r="B21" t="str">
            <v>E022-01-1045/2018</v>
          </cell>
          <cell r="C21" t="str">
            <v>MWALUGHO Elijah Masaka</v>
          </cell>
          <cell r="D21">
            <v>4.3</v>
          </cell>
          <cell r="E21">
            <v>4</v>
          </cell>
          <cell r="F21">
            <v>12</v>
          </cell>
          <cell r="G21">
            <v>20.3</v>
          </cell>
          <cell r="H21">
            <v>17</v>
          </cell>
          <cell r="I21">
            <v>10</v>
          </cell>
          <cell r="J21">
            <v>15</v>
          </cell>
          <cell r="M21">
            <v>42</v>
          </cell>
          <cell r="N21">
            <v>42</v>
          </cell>
          <cell r="P21">
            <v>62</v>
          </cell>
        </row>
        <row r="22">
          <cell r="B22" t="str">
            <v>E022-01-1046/2018</v>
          </cell>
          <cell r="C22" t="str">
            <v>OLOLCHOKI Duncan Mwaniki</v>
          </cell>
          <cell r="D22">
            <v>3.8</v>
          </cell>
          <cell r="E22">
            <v>4</v>
          </cell>
          <cell r="F22">
            <v>9</v>
          </cell>
          <cell r="G22">
            <v>16.8</v>
          </cell>
          <cell r="H22">
            <v>15</v>
          </cell>
          <cell r="J22">
            <v>12</v>
          </cell>
          <cell r="K22">
            <v>15</v>
          </cell>
          <cell r="M22">
            <v>42</v>
          </cell>
          <cell r="N22">
            <v>42</v>
          </cell>
          <cell r="P22">
            <v>59</v>
          </cell>
        </row>
        <row r="23">
          <cell r="B23" t="str">
            <v>E022-01-1047/2018</v>
          </cell>
          <cell r="C23" t="str">
            <v>WACHIRA Maurice Mwangi</v>
          </cell>
          <cell r="D23">
            <v>5</v>
          </cell>
          <cell r="E23">
            <v>3.5</v>
          </cell>
          <cell r="F23">
            <v>9</v>
          </cell>
          <cell r="G23">
            <v>17.5</v>
          </cell>
          <cell r="H23">
            <v>16</v>
          </cell>
          <cell r="I23">
            <v>7</v>
          </cell>
          <cell r="J23">
            <v>10</v>
          </cell>
          <cell r="M23">
            <v>33</v>
          </cell>
          <cell r="N23">
            <v>33</v>
          </cell>
          <cell r="P23">
            <v>51</v>
          </cell>
        </row>
        <row r="24">
          <cell r="B24" t="str">
            <v>E022-01-1048/2018</v>
          </cell>
          <cell r="C24" t="str">
            <v>SESAT Kiprop Ian</v>
          </cell>
          <cell r="D24">
            <v>5</v>
          </cell>
          <cell r="E24">
            <v>4</v>
          </cell>
          <cell r="F24">
            <v>11.5</v>
          </cell>
          <cell r="G24">
            <v>20.5</v>
          </cell>
          <cell r="H24">
            <v>17</v>
          </cell>
          <cell r="J24">
            <v>16</v>
          </cell>
          <cell r="K24">
            <v>19</v>
          </cell>
          <cell r="M24">
            <v>52</v>
          </cell>
          <cell r="N24">
            <v>52</v>
          </cell>
          <cell r="P24">
            <v>73</v>
          </cell>
        </row>
        <row r="25">
          <cell r="B25" t="str">
            <v>E022-01-1049/2018</v>
          </cell>
          <cell r="C25" t="str">
            <v>MUTHIANI Albert Mwenga</v>
          </cell>
          <cell r="D25">
            <v>6.7</v>
          </cell>
          <cell r="E25">
            <v>4.5</v>
          </cell>
          <cell r="F25">
            <v>9</v>
          </cell>
          <cell r="G25">
            <v>20.2</v>
          </cell>
          <cell r="H25">
            <v>15</v>
          </cell>
          <cell r="J25">
            <v>16</v>
          </cell>
          <cell r="K25">
            <v>19</v>
          </cell>
          <cell r="M25">
            <v>50</v>
          </cell>
          <cell r="N25">
            <v>50</v>
          </cell>
          <cell r="P25">
            <v>70</v>
          </cell>
        </row>
        <row r="26">
          <cell r="B26" t="str">
            <v>E022-01-1050/2018</v>
          </cell>
          <cell r="C26" t="str">
            <v>TSUMA Brian Mwango</v>
          </cell>
          <cell r="D26" t="str">
            <v/>
          </cell>
          <cell r="E26" t="str">
            <v/>
          </cell>
          <cell r="F26" t="str">
            <v>-</v>
          </cell>
          <cell r="G26" t="str">
            <v>-</v>
          </cell>
          <cell r="M26" t="str">
            <v/>
          </cell>
          <cell r="N26" t="str">
            <v>-</v>
          </cell>
          <cell r="P26" t="str">
            <v>-</v>
          </cell>
        </row>
        <row r="27">
          <cell r="B27" t="str">
            <v>E022-01-1051/2018</v>
          </cell>
          <cell r="C27" t="str">
            <v>MWANGI Angela Wakarura</v>
          </cell>
          <cell r="D27">
            <v>8.8000000000000007</v>
          </cell>
          <cell r="E27">
            <v>4</v>
          </cell>
          <cell r="F27">
            <v>10.5</v>
          </cell>
          <cell r="G27">
            <v>23.3</v>
          </cell>
          <cell r="H27">
            <v>15</v>
          </cell>
          <cell r="J27">
            <v>11</v>
          </cell>
          <cell r="K27">
            <v>19</v>
          </cell>
          <cell r="M27">
            <v>45</v>
          </cell>
          <cell r="N27">
            <v>45</v>
          </cell>
          <cell r="P27">
            <v>68</v>
          </cell>
        </row>
        <row r="28">
          <cell r="B28" t="str">
            <v>E022-01-1052/2018</v>
          </cell>
          <cell r="C28" t="str">
            <v>CHEPKIRUI Brillian</v>
          </cell>
          <cell r="D28">
            <v>5.5</v>
          </cell>
          <cell r="E28">
            <v>4</v>
          </cell>
          <cell r="F28">
            <v>11.5</v>
          </cell>
          <cell r="G28">
            <v>21</v>
          </cell>
          <cell r="H28">
            <v>14</v>
          </cell>
          <cell r="I28">
            <v>8</v>
          </cell>
          <cell r="K28">
            <v>14</v>
          </cell>
          <cell r="M28">
            <v>36</v>
          </cell>
          <cell r="N28">
            <v>36</v>
          </cell>
          <cell r="P28">
            <v>57</v>
          </cell>
        </row>
        <row r="29">
          <cell r="B29" t="str">
            <v>E022-01-1053/2018</v>
          </cell>
          <cell r="C29" t="str">
            <v>MUCHIRI Dan Munene</v>
          </cell>
          <cell r="D29">
            <v>3.8</v>
          </cell>
          <cell r="E29">
            <v>4</v>
          </cell>
          <cell r="F29">
            <v>11</v>
          </cell>
          <cell r="G29">
            <v>18.8</v>
          </cell>
          <cell r="H29">
            <v>14</v>
          </cell>
          <cell r="J29">
            <v>13</v>
          </cell>
          <cell r="K29">
            <v>19</v>
          </cell>
          <cell r="M29">
            <v>46</v>
          </cell>
          <cell r="N29">
            <v>46</v>
          </cell>
          <cell r="P29">
            <v>65</v>
          </cell>
        </row>
        <row r="30">
          <cell r="B30" t="str">
            <v>E022-01-1054/2018</v>
          </cell>
          <cell r="C30" t="str">
            <v>MUTEGI Munene Fredrick</v>
          </cell>
          <cell r="D30">
            <v>4.5</v>
          </cell>
          <cell r="E30">
            <v>4</v>
          </cell>
          <cell r="F30">
            <v>9</v>
          </cell>
          <cell r="G30">
            <v>17.5</v>
          </cell>
          <cell r="H30">
            <v>12</v>
          </cell>
          <cell r="J30">
            <v>12</v>
          </cell>
          <cell r="K30">
            <v>11</v>
          </cell>
          <cell r="M30">
            <v>35</v>
          </cell>
          <cell r="N30">
            <v>35</v>
          </cell>
          <cell r="P30">
            <v>53</v>
          </cell>
        </row>
        <row r="31">
          <cell r="B31" t="str">
            <v>E022-01-1055/2018</v>
          </cell>
          <cell r="C31" t="str">
            <v>MAINA Josphat Macharia</v>
          </cell>
          <cell r="D31">
            <v>3.1</v>
          </cell>
          <cell r="E31">
            <v>3.5</v>
          </cell>
          <cell r="F31">
            <v>10.5</v>
          </cell>
          <cell r="G31">
            <v>17.100000000000001</v>
          </cell>
          <cell r="H31">
            <v>13</v>
          </cell>
          <cell r="I31">
            <v>11</v>
          </cell>
          <cell r="K31">
            <v>19</v>
          </cell>
          <cell r="M31">
            <v>43</v>
          </cell>
          <cell r="N31">
            <v>43</v>
          </cell>
          <cell r="P31">
            <v>60</v>
          </cell>
        </row>
        <row r="32">
          <cell r="B32" t="str">
            <v>E022-01-1056/2018</v>
          </cell>
          <cell r="C32" t="str">
            <v>SHIBIRITI Calvine Mwanzi</v>
          </cell>
          <cell r="D32">
            <v>5</v>
          </cell>
          <cell r="E32">
            <v>4</v>
          </cell>
          <cell r="F32">
            <v>11.5</v>
          </cell>
          <cell r="G32">
            <v>20.5</v>
          </cell>
          <cell r="H32">
            <v>15</v>
          </cell>
          <cell r="I32">
            <v>8</v>
          </cell>
          <cell r="K32">
            <v>19</v>
          </cell>
          <cell r="M32">
            <v>42</v>
          </cell>
          <cell r="N32">
            <v>42</v>
          </cell>
          <cell r="P32">
            <v>63</v>
          </cell>
        </row>
        <row r="33">
          <cell r="B33" t="str">
            <v>E022-01-1057/2018</v>
          </cell>
          <cell r="C33" t="str">
            <v>ANITA HEATHER C</v>
          </cell>
          <cell r="D33">
            <v>4.5</v>
          </cell>
          <cell r="E33">
            <v>4</v>
          </cell>
          <cell r="F33">
            <v>9</v>
          </cell>
          <cell r="G33">
            <v>17.5</v>
          </cell>
          <cell r="H33">
            <v>14</v>
          </cell>
          <cell r="J33">
            <v>13</v>
          </cell>
          <cell r="K33">
            <v>11</v>
          </cell>
          <cell r="M33">
            <v>38</v>
          </cell>
          <cell r="N33">
            <v>38</v>
          </cell>
          <cell r="P33">
            <v>56</v>
          </cell>
        </row>
        <row r="34">
          <cell r="B34" t="str">
            <v>E022-01-1058/2018</v>
          </cell>
          <cell r="C34" t="str">
            <v xml:space="preserve">MOHAMED Hyder Haitham </v>
          </cell>
          <cell r="D34" t="str">
            <v/>
          </cell>
          <cell r="E34" t="str">
            <v/>
          </cell>
          <cell r="F34" t="str">
            <v>-</v>
          </cell>
          <cell r="G34" t="str">
            <v>-</v>
          </cell>
          <cell r="M34" t="str">
            <v/>
          </cell>
          <cell r="N34" t="str">
            <v>-</v>
          </cell>
          <cell r="P34" t="str">
            <v>-</v>
          </cell>
        </row>
        <row r="35">
          <cell r="B35" t="str">
            <v>E022-01-1059/2018</v>
          </cell>
          <cell r="C35" t="str">
            <v>CHEGE Gladwell Nyambura</v>
          </cell>
          <cell r="D35">
            <v>5.5</v>
          </cell>
          <cell r="E35">
            <v>4.5</v>
          </cell>
          <cell r="F35">
            <v>11.5</v>
          </cell>
          <cell r="G35">
            <v>21.5</v>
          </cell>
          <cell r="H35">
            <v>17</v>
          </cell>
          <cell r="J35">
            <v>14</v>
          </cell>
          <cell r="K35">
            <v>16</v>
          </cell>
          <cell r="M35">
            <v>47</v>
          </cell>
          <cell r="N35">
            <v>47</v>
          </cell>
          <cell r="P35">
            <v>69</v>
          </cell>
        </row>
        <row r="36">
          <cell r="B36" t="str">
            <v>E022-01-1060/2018</v>
          </cell>
          <cell r="C36" t="str">
            <v>MURIUKI Brian Gacheru</v>
          </cell>
          <cell r="D36">
            <v>4</v>
          </cell>
          <cell r="E36">
            <v>4</v>
          </cell>
          <cell r="F36">
            <v>11.5</v>
          </cell>
          <cell r="G36">
            <v>19.5</v>
          </cell>
          <cell r="H36">
            <v>14</v>
          </cell>
          <cell r="J36">
            <v>15</v>
          </cell>
          <cell r="K36">
            <v>19</v>
          </cell>
          <cell r="M36">
            <v>48</v>
          </cell>
          <cell r="N36">
            <v>48</v>
          </cell>
          <cell r="P36">
            <v>68</v>
          </cell>
        </row>
        <row r="37">
          <cell r="B37" t="str">
            <v>E022-01-1061/2018</v>
          </cell>
          <cell r="C37" t="str">
            <v>MOHAMMAD ALI MBARAK</v>
          </cell>
          <cell r="D37">
            <v>5.7</v>
          </cell>
          <cell r="E37">
            <v>3.5</v>
          </cell>
          <cell r="F37">
            <v>8</v>
          </cell>
          <cell r="G37">
            <v>17.2</v>
          </cell>
          <cell r="H37">
            <v>12</v>
          </cell>
          <cell r="J37">
            <v>7</v>
          </cell>
          <cell r="K37">
            <v>5</v>
          </cell>
          <cell r="M37">
            <v>24</v>
          </cell>
          <cell r="N37">
            <v>24</v>
          </cell>
          <cell r="P37">
            <v>41</v>
          </cell>
        </row>
        <row r="38">
          <cell r="B38" t="str">
            <v>E022-01-1062/2018</v>
          </cell>
          <cell r="C38" t="str">
            <v>MUTUNGA Mariam Mwende</v>
          </cell>
          <cell r="D38" t="str">
            <v/>
          </cell>
          <cell r="E38" t="str">
            <v/>
          </cell>
          <cell r="F38" t="str">
            <v>-</v>
          </cell>
          <cell r="G38" t="str">
            <v>-</v>
          </cell>
          <cell r="M38" t="str">
            <v/>
          </cell>
          <cell r="N38" t="str">
            <v>-</v>
          </cell>
          <cell r="P38" t="str">
            <v>-</v>
          </cell>
        </row>
        <row r="39">
          <cell r="B39" t="str">
            <v>E022-01-1063/2018</v>
          </cell>
          <cell r="C39" t="str">
            <v>MBURUGU Frankline Mutuma</v>
          </cell>
          <cell r="D39">
            <v>4.8</v>
          </cell>
          <cell r="E39">
            <v>4</v>
          </cell>
          <cell r="F39">
            <v>9</v>
          </cell>
          <cell r="G39">
            <v>17.8</v>
          </cell>
          <cell r="H39">
            <v>12</v>
          </cell>
          <cell r="J39">
            <v>6</v>
          </cell>
          <cell r="K39">
            <v>8</v>
          </cell>
          <cell r="M39">
            <v>26</v>
          </cell>
          <cell r="N39">
            <v>26</v>
          </cell>
          <cell r="P39">
            <v>44</v>
          </cell>
        </row>
        <row r="40">
          <cell r="B40" t="str">
            <v>E022-01-1064/2018</v>
          </cell>
          <cell r="C40" t="str">
            <v>MUTHEE Amos Munene</v>
          </cell>
          <cell r="D40">
            <v>4.5</v>
          </cell>
          <cell r="E40">
            <v>3.5</v>
          </cell>
          <cell r="F40">
            <v>12.5</v>
          </cell>
          <cell r="G40">
            <v>20.5</v>
          </cell>
          <cell r="H40">
            <v>11</v>
          </cell>
          <cell r="J40">
            <v>12</v>
          </cell>
          <cell r="K40">
            <v>17</v>
          </cell>
          <cell r="M40">
            <v>40</v>
          </cell>
          <cell r="N40">
            <v>40</v>
          </cell>
          <cell r="P40">
            <v>61</v>
          </cell>
        </row>
        <row r="41">
          <cell r="B41" t="str">
            <v>E022-01-1065/2018</v>
          </cell>
          <cell r="C41" t="str">
            <v>MACHARIA Paul Muchogo</v>
          </cell>
          <cell r="D41">
            <v>4.8</v>
          </cell>
          <cell r="E41">
            <v>4</v>
          </cell>
          <cell r="F41">
            <v>8</v>
          </cell>
          <cell r="G41">
            <v>16.8</v>
          </cell>
          <cell r="J41">
            <v>15</v>
          </cell>
          <cell r="K41">
            <v>19</v>
          </cell>
          <cell r="M41">
            <v>34</v>
          </cell>
          <cell r="N41">
            <v>34</v>
          </cell>
          <cell r="P41">
            <v>51</v>
          </cell>
        </row>
        <row r="42">
          <cell r="B42" t="str">
            <v>E022-01-1066/2018</v>
          </cell>
          <cell r="C42" t="str">
            <v>MUTURI Lorna Muthoni</v>
          </cell>
          <cell r="D42">
            <v>6.7</v>
          </cell>
          <cell r="E42">
            <v>4</v>
          </cell>
          <cell r="F42">
            <v>12</v>
          </cell>
          <cell r="G42">
            <v>22.7</v>
          </cell>
          <cell r="H42">
            <v>16</v>
          </cell>
          <cell r="J42">
            <v>19</v>
          </cell>
          <cell r="K42">
            <v>19</v>
          </cell>
          <cell r="M42">
            <v>54</v>
          </cell>
          <cell r="N42">
            <v>54</v>
          </cell>
          <cell r="P42">
            <v>77</v>
          </cell>
        </row>
        <row r="43">
          <cell r="B43" t="str">
            <v>E022-01-1067/2018</v>
          </cell>
          <cell r="C43" t="str">
            <v>ONGAYO Aswan Abishai</v>
          </cell>
          <cell r="D43">
            <v>5</v>
          </cell>
          <cell r="E43">
            <v>4</v>
          </cell>
          <cell r="F43">
            <v>11</v>
          </cell>
          <cell r="G43">
            <v>20</v>
          </cell>
          <cell r="H43">
            <v>11</v>
          </cell>
          <cell r="J43">
            <v>9</v>
          </cell>
          <cell r="K43">
            <v>11</v>
          </cell>
          <cell r="M43">
            <v>31</v>
          </cell>
          <cell r="N43">
            <v>31</v>
          </cell>
          <cell r="P43">
            <v>51</v>
          </cell>
        </row>
        <row r="44">
          <cell r="B44" t="str">
            <v>E022-01-1068/2018</v>
          </cell>
          <cell r="C44" t="str">
            <v>GITHINJI Anthony Kanogo</v>
          </cell>
          <cell r="D44">
            <v>2.6</v>
          </cell>
          <cell r="E44">
            <v>3.5</v>
          </cell>
          <cell r="F44">
            <v>9</v>
          </cell>
          <cell r="G44">
            <v>15.1</v>
          </cell>
          <cell r="H44">
            <v>16</v>
          </cell>
          <cell r="I44">
            <v>5</v>
          </cell>
          <cell r="K44">
            <v>18</v>
          </cell>
          <cell r="M44">
            <v>39</v>
          </cell>
          <cell r="N44">
            <v>39</v>
          </cell>
          <cell r="P44">
            <v>54</v>
          </cell>
        </row>
        <row r="45">
          <cell r="B45" t="str">
            <v>E022-01-1069/2018</v>
          </cell>
          <cell r="C45" t="str">
            <v>MUKURI Ephantus Muturi</v>
          </cell>
          <cell r="D45">
            <v>4.3</v>
          </cell>
          <cell r="E45">
            <v>4</v>
          </cell>
          <cell r="F45">
            <v>10.5</v>
          </cell>
          <cell r="G45">
            <v>18.8</v>
          </cell>
          <cell r="H45">
            <v>10</v>
          </cell>
          <cell r="J45">
            <v>8</v>
          </cell>
          <cell r="K45">
            <v>14</v>
          </cell>
          <cell r="M45">
            <v>32</v>
          </cell>
          <cell r="N45">
            <v>32</v>
          </cell>
          <cell r="P45">
            <v>51</v>
          </cell>
        </row>
        <row r="46">
          <cell r="B46" t="str">
            <v>E022-01-1070/2018</v>
          </cell>
          <cell r="C46" t="str">
            <v>BRIAN Festus</v>
          </cell>
          <cell r="D46">
            <v>4.5</v>
          </cell>
          <cell r="E46">
            <v>4</v>
          </cell>
          <cell r="F46">
            <v>11.5</v>
          </cell>
          <cell r="G46">
            <v>20</v>
          </cell>
          <cell r="H46">
            <v>14</v>
          </cell>
          <cell r="J46">
            <v>10</v>
          </cell>
          <cell r="K46">
            <v>2</v>
          </cell>
          <cell r="M46">
            <v>26</v>
          </cell>
          <cell r="N46">
            <v>26</v>
          </cell>
          <cell r="P46">
            <v>46</v>
          </cell>
        </row>
        <row r="47">
          <cell r="B47" t="str">
            <v>E022-01-1071/2018</v>
          </cell>
          <cell r="C47" t="str">
            <v>GATHITU Benson Githutha</v>
          </cell>
          <cell r="D47">
            <v>4.3</v>
          </cell>
          <cell r="E47">
            <v>4</v>
          </cell>
          <cell r="F47">
            <v>9</v>
          </cell>
          <cell r="G47">
            <v>17.3</v>
          </cell>
          <cell r="H47">
            <v>11</v>
          </cell>
          <cell r="J47">
            <v>12</v>
          </cell>
          <cell r="K47">
            <v>16</v>
          </cell>
          <cell r="M47">
            <v>39</v>
          </cell>
          <cell r="N47">
            <v>39</v>
          </cell>
          <cell r="P47">
            <v>56</v>
          </cell>
        </row>
        <row r="48">
          <cell r="B48" t="str">
            <v>E022-01-1072/2018</v>
          </cell>
          <cell r="C48" t="str">
            <v>MESSI Joseph Mbayi</v>
          </cell>
          <cell r="D48">
            <v>4</v>
          </cell>
          <cell r="E48">
            <v>3.5</v>
          </cell>
          <cell r="F48">
            <v>12.5</v>
          </cell>
          <cell r="G48">
            <v>20</v>
          </cell>
          <cell r="H48">
            <v>11</v>
          </cell>
          <cell r="I48">
            <v>8</v>
          </cell>
          <cell r="K48">
            <v>19</v>
          </cell>
          <cell r="M48">
            <v>38</v>
          </cell>
          <cell r="N48">
            <v>38</v>
          </cell>
          <cell r="P48">
            <v>58</v>
          </cell>
        </row>
        <row r="49">
          <cell r="B49" t="str">
            <v>E022-01-1073/2018</v>
          </cell>
          <cell r="C49" t="str">
            <v>OCHAKO Mercyline Buyaki</v>
          </cell>
          <cell r="D49">
            <v>5.2</v>
          </cell>
          <cell r="E49">
            <v>3.5</v>
          </cell>
          <cell r="F49">
            <v>12</v>
          </cell>
          <cell r="G49">
            <v>20.7</v>
          </cell>
          <cell r="H49">
            <v>15</v>
          </cell>
          <cell r="J49">
            <v>14</v>
          </cell>
          <cell r="K49">
            <v>18</v>
          </cell>
          <cell r="M49">
            <v>47</v>
          </cell>
          <cell r="N49">
            <v>47</v>
          </cell>
          <cell r="P49">
            <v>68</v>
          </cell>
        </row>
        <row r="50">
          <cell r="B50" t="str">
            <v>E022-01-1074/2018</v>
          </cell>
          <cell r="C50" t="str">
            <v>SHANZA Allan Ogude</v>
          </cell>
          <cell r="D50">
            <v>4.3</v>
          </cell>
          <cell r="E50">
            <v>4</v>
          </cell>
          <cell r="F50">
            <v>11.5</v>
          </cell>
          <cell r="G50">
            <v>19.8</v>
          </cell>
          <cell r="H50">
            <v>15</v>
          </cell>
          <cell r="J50">
            <v>5</v>
          </cell>
          <cell r="K50">
            <v>18</v>
          </cell>
          <cell r="M50">
            <v>38</v>
          </cell>
          <cell r="N50">
            <v>38</v>
          </cell>
          <cell r="P50">
            <v>58</v>
          </cell>
        </row>
        <row r="51">
          <cell r="B51" t="str">
            <v>E022-01-1075/2018</v>
          </cell>
          <cell r="C51" t="str">
            <v>KIPTOO Brian</v>
          </cell>
          <cell r="D51">
            <v>4.3</v>
          </cell>
          <cell r="E51">
            <v>3.5</v>
          </cell>
          <cell r="F51">
            <v>10</v>
          </cell>
          <cell r="G51">
            <v>17.8</v>
          </cell>
          <cell r="H51">
            <v>14</v>
          </cell>
          <cell r="J51">
            <v>10</v>
          </cell>
          <cell r="K51">
            <v>8</v>
          </cell>
          <cell r="M51">
            <v>32</v>
          </cell>
          <cell r="N51">
            <v>32</v>
          </cell>
          <cell r="P51">
            <v>50</v>
          </cell>
        </row>
        <row r="52">
          <cell r="B52" t="str">
            <v>E022-01-1076/2018</v>
          </cell>
          <cell r="C52" t="str">
            <v>KIPKURUI Franklyn</v>
          </cell>
          <cell r="D52">
            <v>5.2</v>
          </cell>
          <cell r="E52">
            <v>4</v>
          </cell>
          <cell r="F52">
            <v>9</v>
          </cell>
          <cell r="G52">
            <v>18.2</v>
          </cell>
          <cell r="H52">
            <v>13</v>
          </cell>
          <cell r="J52">
            <v>9</v>
          </cell>
          <cell r="K52">
            <v>5</v>
          </cell>
          <cell r="M52">
            <v>27</v>
          </cell>
          <cell r="N52">
            <v>27</v>
          </cell>
          <cell r="P52">
            <v>45</v>
          </cell>
        </row>
        <row r="53">
          <cell r="B53" t="str">
            <v>E022-01-1077/2018</v>
          </cell>
          <cell r="C53" t="str">
            <v>NG'ANG'A Francis Ngugi</v>
          </cell>
          <cell r="D53">
            <v>4.3</v>
          </cell>
          <cell r="E53">
            <v>4</v>
          </cell>
          <cell r="F53">
            <v>9</v>
          </cell>
          <cell r="G53">
            <v>17.3</v>
          </cell>
          <cell r="H53">
            <v>8</v>
          </cell>
          <cell r="J53">
            <v>9</v>
          </cell>
          <cell r="K53">
            <v>15</v>
          </cell>
          <cell r="M53">
            <v>32</v>
          </cell>
          <cell r="N53">
            <v>32</v>
          </cell>
          <cell r="P53">
            <v>49</v>
          </cell>
        </row>
        <row r="54">
          <cell r="B54" t="str">
            <v>E022-01-1078/2018</v>
          </cell>
          <cell r="C54" t="str">
            <v>NJUGUNA Claire Wambui</v>
          </cell>
          <cell r="D54">
            <v>3.8</v>
          </cell>
          <cell r="E54">
            <v>4</v>
          </cell>
          <cell r="F54">
            <v>10.5</v>
          </cell>
          <cell r="G54">
            <v>18.3</v>
          </cell>
          <cell r="H54">
            <v>13</v>
          </cell>
          <cell r="J54">
            <v>9</v>
          </cell>
          <cell r="K54">
            <v>14</v>
          </cell>
          <cell r="M54">
            <v>36</v>
          </cell>
          <cell r="N54">
            <v>36</v>
          </cell>
          <cell r="P54">
            <v>54</v>
          </cell>
        </row>
        <row r="55">
          <cell r="B55" t="str">
            <v>E022-01-1079/2018</v>
          </cell>
          <cell r="C55" t="str">
            <v>MUKIRI Ian Ndungu</v>
          </cell>
          <cell r="D55">
            <v>3.3</v>
          </cell>
          <cell r="E55">
            <v>3.5</v>
          </cell>
          <cell r="F55">
            <v>9</v>
          </cell>
          <cell r="G55">
            <v>15.8</v>
          </cell>
          <cell r="H55">
            <v>13</v>
          </cell>
          <cell r="J55">
            <v>5</v>
          </cell>
          <cell r="K55">
            <v>6</v>
          </cell>
          <cell r="M55">
            <v>24</v>
          </cell>
          <cell r="N55">
            <v>24</v>
          </cell>
          <cell r="P55">
            <v>40</v>
          </cell>
        </row>
        <row r="56">
          <cell r="B56" t="str">
            <v>E022-01-1080/2018</v>
          </cell>
          <cell r="C56" t="str">
            <v>KIPYEGON Mark</v>
          </cell>
          <cell r="D56">
            <v>2.1</v>
          </cell>
          <cell r="E56">
            <v>4</v>
          </cell>
          <cell r="F56">
            <v>11.5</v>
          </cell>
          <cell r="G56">
            <v>17.600000000000001</v>
          </cell>
          <cell r="H56">
            <v>14</v>
          </cell>
          <cell r="J56">
            <v>10</v>
          </cell>
          <cell r="K56">
            <v>17</v>
          </cell>
          <cell r="M56">
            <v>41</v>
          </cell>
          <cell r="N56">
            <v>41</v>
          </cell>
          <cell r="P56">
            <v>59</v>
          </cell>
        </row>
        <row r="57">
          <cell r="B57" t="str">
            <v>E022-01-1081/2018</v>
          </cell>
          <cell r="C57" t="str">
            <v>KIOGORA Ntinyari Esther</v>
          </cell>
          <cell r="D57">
            <v>4.8</v>
          </cell>
          <cell r="E57">
            <v>4</v>
          </cell>
          <cell r="F57">
            <v>11.5</v>
          </cell>
          <cell r="G57">
            <v>20.3</v>
          </cell>
          <cell r="H57">
            <v>9</v>
          </cell>
          <cell r="J57">
            <v>3</v>
          </cell>
          <cell r="K57">
            <v>16</v>
          </cell>
          <cell r="M57">
            <v>28</v>
          </cell>
          <cell r="N57">
            <v>28</v>
          </cell>
          <cell r="P57">
            <v>48</v>
          </cell>
        </row>
        <row r="58">
          <cell r="B58" t="str">
            <v>E022-01-1082/2018</v>
          </cell>
          <cell r="C58" t="str">
            <v>MARIMBET Kevin Pere</v>
          </cell>
          <cell r="D58">
            <v>5.7</v>
          </cell>
          <cell r="E58">
            <v>4</v>
          </cell>
          <cell r="F58">
            <v>10</v>
          </cell>
          <cell r="G58">
            <v>19.7</v>
          </cell>
          <cell r="H58">
            <v>14</v>
          </cell>
          <cell r="I58">
            <v>5</v>
          </cell>
          <cell r="K58">
            <v>15</v>
          </cell>
          <cell r="M58">
            <v>34</v>
          </cell>
          <cell r="N58">
            <v>34</v>
          </cell>
          <cell r="P58">
            <v>54</v>
          </cell>
        </row>
        <row r="59">
          <cell r="B59" t="str">
            <v>E022-01-1083/2018</v>
          </cell>
          <cell r="C59" t="str">
            <v>ACHIENG Felix Ouma</v>
          </cell>
          <cell r="D59">
            <v>4.3</v>
          </cell>
          <cell r="E59">
            <v>4</v>
          </cell>
          <cell r="F59">
            <v>12.5</v>
          </cell>
          <cell r="G59">
            <v>20.8</v>
          </cell>
          <cell r="H59">
            <v>14</v>
          </cell>
          <cell r="J59">
            <v>6</v>
          </cell>
          <cell r="K59">
            <v>11</v>
          </cell>
          <cell r="M59">
            <v>31</v>
          </cell>
          <cell r="N59">
            <v>31</v>
          </cell>
          <cell r="P59">
            <v>52</v>
          </cell>
        </row>
        <row r="60">
          <cell r="B60" t="str">
            <v>E022-01-1084/2018</v>
          </cell>
          <cell r="C60" t="str">
            <v>KIPLAGAT Kipkosgei Titus</v>
          </cell>
          <cell r="D60">
            <v>3.6</v>
          </cell>
          <cell r="E60">
            <v>4</v>
          </cell>
          <cell r="F60">
            <v>11.5</v>
          </cell>
          <cell r="G60">
            <v>19.100000000000001</v>
          </cell>
          <cell r="H60">
            <v>11</v>
          </cell>
          <cell r="J60">
            <v>13</v>
          </cell>
          <cell r="K60">
            <v>18</v>
          </cell>
          <cell r="M60">
            <v>42</v>
          </cell>
          <cell r="N60">
            <v>42</v>
          </cell>
          <cell r="P60">
            <v>61</v>
          </cell>
        </row>
        <row r="61">
          <cell r="B61" t="str">
            <v>E022-01-1085/2018</v>
          </cell>
          <cell r="C61" t="str">
            <v>MBUGUA Joseph Kiarie</v>
          </cell>
          <cell r="D61">
            <v>5.2</v>
          </cell>
          <cell r="E61">
            <v>4</v>
          </cell>
          <cell r="F61">
            <v>8</v>
          </cell>
          <cell r="G61">
            <v>17.2</v>
          </cell>
          <cell r="H61">
            <v>15</v>
          </cell>
          <cell r="I61">
            <v>11</v>
          </cell>
          <cell r="K61">
            <v>15</v>
          </cell>
          <cell r="M61">
            <v>41</v>
          </cell>
          <cell r="N61">
            <v>41</v>
          </cell>
          <cell r="P61">
            <v>58</v>
          </cell>
        </row>
        <row r="62">
          <cell r="B62" t="str">
            <v>E022-01-1086/2018</v>
          </cell>
          <cell r="C62" t="str">
            <v>MWAGHADI Brian Nelson</v>
          </cell>
          <cell r="D62">
            <v>7.4</v>
          </cell>
          <cell r="E62">
            <v>4.5</v>
          </cell>
          <cell r="F62">
            <v>9</v>
          </cell>
          <cell r="G62">
            <v>20.9</v>
          </cell>
          <cell r="H62">
            <v>14</v>
          </cell>
          <cell r="J62">
            <v>13</v>
          </cell>
          <cell r="K62">
            <v>19</v>
          </cell>
          <cell r="M62">
            <v>46</v>
          </cell>
          <cell r="N62">
            <v>46</v>
          </cell>
          <cell r="P62">
            <v>67</v>
          </cell>
        </row>
        <row r="63">
          <cell r="B63" t="str">
            <v>E022-01-1087/2018</v>
          </cell>
          <cell r="C63" t="str">
            <v>MUTUA Humphrey Muasya</v>
          </cell>
          <cell r="D63">
            <v>4.3</v>
          </cell>
          <cell r="E63">
            <v>4</v>
          </cell>
          <cell r="F63">
            <v>9</v>
          </cell>
          <cell r="G63">
            <v>17.3</v>
          </cell>
          <cell r="H63">
            <v>5</v>
          </cell>
          <cell r="J63">
            <v>2</v>
          </cell>
          <cell r="K63">
            <v>6</v>
          </cell>
          <cell r="M63">
            <v>13</v>
          </cell>
          <cell r="N63">
            <v>13</v>
          </cell>
          <cell r="P63">
            <v>30</v>
          </cell>
        </row>
        <row r="64">
          <cell r="B64" t="str">
            <v>E022-01-1088/2018</v>
          </cell>
          <cell r="C64" t="str">
            <v>DERRICK Erick Obaso</v>
          </cell>
          <cell r="D64" t="str">
            <v/>
          </cell>
          <cell r="E64" t="str">
            <v/>
          </cell>
          <cell r="F64" t="str">
            <v>-</v>
          </cell>
          <cell r="G64" t="str">
            <v>-</v>
          </cell>
          <cell r="M64" t="str">
            <v/>
          </cell>
          <cell r="N64" t="str">
            <v>-</v>
          </cell>
          <cell r="P64" t="str">
            <v>-</v>
          </cell>
        </row>
        <row r="65">
          <cell r="B65" t="str">
            <v>E022-01-1089/2018</v>
          </cell>
          <cell r="C65" t="str">
            <v>LEEHANEY George</v>
          </cell>
          <cell r="D65">
            <v>1.9</v>
          </cell>
          <cell r="E65">
            <v>3.5</v>
          </cell>
          <cell r="F65">
            <v>11.5</v>
          </cell>
          <cell r="G65">
            <v>16.899999999999999</v>
          </cell>
          <cell r="H65">
            <v>11</v>
          </cell>
          <cell r="J65">
            <v>3</v>
          </cell>
          <cell r="K65">
            <v>10</v>
          </cell>
          <cell r="M65">
            <v>24</v>
          </cell>
          <cell r="N65">
            <v>24</v>
          </cell>
          <cell r="P65">
            <v>41</v>
          </cell>
        </row>
        <row r="66">
          <cell r="B66" t="str">
            <v>E022-01-1090/2018</v>
          </cell>
          <cell r="C66" t="str">
            <v>ASIAGO Nyambaka Kelvin</v>
          </cell>
          <cell r="D66">
            <v>3.8</v>
          </cell>
          <cell r="E66">
            <v>3.5</v>
          </cell>
          <cell r="F66">
            <v>11</v>
          </cell>
          <cell r="G66">
            <v>18.3</v>
          </cell>
          <cell r="H66">
            <v>12</v>
          </cell>
          <cell r="J66">
            <v>14</v>
          </cell>
          <cell r="K66">
            <v>11</v>
          </cell>
          <cell r="M66">
            <v>37</v>
          </cell>
          <cell r="N66">
            <v>37</v>
          </cell>
          <cell r="P66">
            <v>55</v>
          </cell>
        </row>
        <row r="67">
          <cell r="B67" t="str">
            <v>E022-01-1091/2018</v>
          </cell>
          <cell r="C67" t="str">
            <v>KARIUKI Daniel Njau</v>
          </cell>
          <cell r="D67">
            <v>4.3</v>
          </cell>
          <cell r="E67">
            <v>4</v>
          </cell>
          <cell r="F67">
            <v>12</v>
          </cell>
          <cell r="G67">
            <v>20.3</v>
          </cell>
          <cell r="H67">
            <v>15</v>
          </cell>
          <cell r="J67">
            <v>12</v>
          </cell>
          <cell r="K67">
            <v>19</v>
          </cell>
          <cell r="M67">
            <v>46</v>
          </cell>
          <cell r="N67">
            <v>46</v>
          </cell>
          <cell r="P67">
            <v>66</v>
          </cell>
        </row>
        <row r="68">
          <cell r="B68" t="str">
            <v>E022-01-1092/2018</v>
          </cell>
          <cell r="C68" t="str">
            <v>RAWAKA Andrew J Apwoka</v>
          </cell>
          <cell r="D68">
            <v>4.3</v>
          </cell>
          <cell r="E68">
            <v>4</v>
          </cell>
          <cell r="F68">
            <v>11.5</v>
          </cell>
          <cell r="G68">
            <v>19.8</v>
          </cell>
          <cell r="H68">
            <v>16</v>
          </cell>
          <cell r="I68">
            <v>11</v>
          </cell>
          <cell r="J68">
            <v>15</v>
          </cell>
          <cell r="M68">
            <v>42</v>
          </cell>
          <cell r="N68">
            <v>42</v>
          </cell>
          <cell r="P68">
            <v>62</v>
          </cell>
        </row>
        <row r="69">
          <cell r="B69" t="str">
            <v>E022-01-1093/2018</v>
          </cell>
          <cell r="C69" t="str">
            <v>OANDA Gavin Gisemba</v>
          </cell>
          <cell r="D69" t="str">
            <v/>
          </cell>
          <cell r="E69" t="str">
            <v/>
          </cell>
          <cell r="F69" t="str">
            <v>-</v>
          </cell>
          <cell r="G69" t="str">
            <v>-</v>
          </cell>
          <cell r="M69" t="str">
            <v/>
          </cell>
          <cell r="N69" t="str">
            <v>-</v>
          </cell>
          <cell r="P69" t="str">
            <v>-</v>
          </cell>
        </row>
        <row r="70">
          <cell r="B70" t="str">
            <v>E022-01-1094/2018</v>
          </cell>
          <cell r="C70" t="str">
            <v>KEMBOI Collins Kipchirchir</v>
          </cell>
          <cell r="D70">
            <v>4.3</v>
          </cell>
          <cell r="E70">
            <v>4</v>
          </cell>
          <cell r="F70">
            <v>10</v>
          </cell>
          <cell r="G70">
            <v>18.3</v>
          </cell>
          <cell r="H70">
            <v>13</v>
          </cell>
          <cell r="J70">
            <v>13</v>
          </cell>
          <cell r="K70">
            <v>17</v>
          </cell>
          <cell r="M70">
            <v>43</v>
          </cell>
          <cell r="N70">
            <v>43</v>
          </cell>
          <cell r="P70">
            <v>61</v>
          </cell>
        </row>
        <row r="71">
          <cell r="B71" t="str">
            <v>E022-01-1095/2018</v>
          </cell>
          <cell r="C71" t="str">
            <v>KIBET Brian</v>
          </cell>
          <cell r="D71">
            <v>3.3</v>
          </cell>
          <cell r="E71">
            <v>4</v>
          </cell>
          <cell r="F71">
            <v>10</v>
          </cell>
          <cell r="G71">
            <v>17.3</v>
          </cell>
          <cell r="H71">
            <v>12</v>
          </cell>
          <cell r="J71">
            <v>13</v>
          </cell>
          <cell r="K71">
            <v>16</v>
          </cell>
          <cell r="M71">
            <v>41</v>
          </cell>
          <cell r="N71">
            <v>41</v>
          </cell>
          <cell r="P71">
            <v>58</v>
          </cell>
        </row>
        <row r="72">
          <cell r="B72" t="str">
            <v>E022-01-1096/2018</v>
          </cell>
          <cell r="C72" t="str">
            <v>OTHIENO Jacob Magina</v>
          </cell>
          <cell r="D72">
            <v>6</v>
          </cell>
          <cell r="E72">
            <v>4</v>
          </cell>
          <cell r="F72">
            <v>11.5</v>
          </cell>
          <cell r="G72">
            <v>21.5</v>
          </cell>
          <cell r="H72">
            <v>13</v>
          </cell>
          <cell r="J72">
            <v>10</v>
          </cell>
          <cell r="K72">
            <v>19</v>
          </cell>
          <cell r="M72">
            <v>42</v>
          </cell>
          <cell r="N72">
            <v>42</v>
          </cell>
          <cell r="P72">
            <v>64</v>
          </cell>
        </row>
        <row r="73">
          <cell r="B73" t="str">
            <v>E022-01-1097/2018</v>
          </cell>
          <cell r="C73" t="str">
            <v>KUNG U J Gakonya</v>
          </cell>
          <cell r="D73">
            <v>3.6</v>
          </cell>
          <cell r="E73">
            <v>4</v>
          </cell>
          <cell r="F73">
            <v>11</v>
          </cell>
          <cell r="G73">
            <v>18.600000000000001</v>
          </cell>
          <cell r="H73">
            <v>11</v>
          </cell>
          <cell r="J73">
            <v>11</v>
          </cell>
          <cell r="K73">
            <v>18</v>
          </cell>
          <cell r="M73">
            <v>40</v>
          </cell>
          <cell r="N73">
            <v>40</v>
          </cell>
          <cell r="P73">
            <v>59</v>
          </cell>
        </row>
        <row r="74">
          <cell r="B74" t="str">
            <v>E022-01-1098/2018</v>
          </cell>
          <cell r="C74" t="str">
            <v>MUGWE John Njoroge</v>
          </cell>
          <cell r="D74">
            <v>4.8</v>
          </cell>
          <cell r="E74">
            <v>4.5</v>
          </cell>
          <cell r="F74">
            <v>8</v>
          </cell>
          <cell r="G74">
            <v>17.3</v>
          </cell>
          <cell r="H74">
            <v>16</v>
          </cell>
          <cell r="J74">
            <v>8</v>
          </cell>
          <cell r="K74">
            <v>19</v>
          </cell>
          <cell r="M74">
            <v>43</v>
          </cell>
          <cell r="N74">
            <v>43</v>
          </cell>
          <cell r="P74">
            <v>60</v>
          </cell>
        </row>
        <row r="75">
          <cell r="B75" t="str">
            <v>E022-01-1099/2018</v>
          </cell>
          <cell r="C75" t="str">
            <v>WAIRIMU  Everlyn Wanjiku</v>
          </cell>
          <cell r="D75">
            <v>5.5</v>
          </cell>
          <cell r="E75">
            <v>4</v>
          </cell>
          <cell r="F75">
            <v>11.5</v>
          </cell>
          <cell r="G75">
            <v>21</v>
          </cell>
          <cell r="H75">
            <v>9</v>
          </cell>
          <cell r="I75">
            <v>2</v>
          </cell>
          <cell r="K75">
            <v>9</v>
          </cell>
          <cell r="M75">
            <v>20</v>
          </cell>
          <cell r="N75">
            <v>20</v>
          </cell>
          <cell r="P75">
            <v>41</v>
          </cell>
        </row>
        <row r="76">
          <cell r="B76" t="str">
            <v>E022-01-1100/2018</v>
          </cell>
          <cell r="C76" t="str">
            <v>WANJALA Barasa Levy</v>
          </cell>
          <cell r="D76">
            <v>5</v>
          </cell>
          <cell r="E76">
            <v>4</v>
          </cell>
          <cell r="F76">
            <v>9</v>
          </cell>
          <cell r="G76">
            <v>18</v>
          </cell>
          <cell r="H76">
            <v>13</v>
          </cell>
          <cell r="J76">
            <v>7</v>
          </cell>
          <cell r="K76">
            <v>10</v>
          </cell>
          <cell r="M76">
            <v>30</v>
          </cell>
          <cell r="N76">
            <v>30</v>
          </cell>
          <cell r="P76">
            <v>48</v>
          </cell>
        </row>
        <row r="77">
          <cell r="B77" t="str">
            <v>E022-01-1101/2018</v>
          </cell>
          <cell r="C77" t="str">
            <v>THINDIU Keely Njoroge</v>
          </cell>
          <cell r="D77">
            <v>5.2</v>
          </cell>
          <cell r="E77">
            <v>4</v>
          </cell>
          <cell r="F77">
            <v>8</v>
          </cell>
          <cell r="G77">
            <v>17.2</v>
          </cell>
          <cell r="H77">
            <v>14</v>
          </cell>
          <cell r="J77">
            <v>14</v>
          </cell>
          <cell r="K77">
            <v>15</v>
          </cell>
          <cell r="M77">
            <v>43</v>
          </cell>
          <cell r="N77">
            <v>43</v>
          </cell>
          <cell r="P77">
            <v>60</v>
          </cell>
        </row>
        <row r="78">
          <cell r="B78" t="str">
            <v>E022-01-1102/2018</v>
          </cell>
          <cell r="C78" t="str">
            <v>KANYI Carson Wanjohi</v>
          </cell>
          <cell r="D78">
            <v>2.9</v>
          </cell>
          <cell r="E78">
            <v>4</v>
          </cell>
          <cell r="F78">
            <v>10.5</v>
          </cell>
          <cell r="G78">
            <v>17.399999999999999</v>
          </cell>
          <cell r="H78">
            <v>13</v>
          </cell>
          <cell r="J78">
            <v>10</v>
          </cell>
          <cell r="K78">
            <v>13</v>
          </cell>
          <cell r="M78">
            <v>36</v>
          </cell>
          <cell r="N78">
            <v>36</v>
          </cell>
          <cell r="P78">
            <v>53</v>
          </cell>
        </row>
        <row r="79">
          <cell r="B79" t="str">
            <v>E022-01-1169/2018</v>
          </cell>
          <cell r="C79" t="str">
            <v xml:space="preserve">NGANGA Joseph Mwangi </v>
          </cell>
          <cell r="D79">
            <v>4</v>
          </cell>
          <cell r="E79">
            <v>4</v>
          </cell>
          <cell r="F79">
            <v>11</v>
          </cell>
          <cell r="G79">
            <v>19</v>
          </cell>
          <cell r="H79">
            <v>14</v>
          </cell>
          <cell r="J79">
            <v>9</v>
          </cell>
          <cell r="K79">
            <v>12</v>
          </cell>
          <cell r="M79">
            <v>35</v>
          </cell>
          <cell r="N79">
            <v>35</v>
          </cell>
          <cell r="P79">
            <v>54</v>
          </cell>
        </row>
        <row r="80">
          <cell r="B80" t="str">
            <v>E022-01-1283/2018</v>
          </cell>
          <cell r="C80" t="str">
            <v xml:space="preserve">KIPKIRUI Paul </v>
          </cell>
          <cell r="D80">
            <v>6.9</v>
          </cell>
          <cell r="E80">
            <v>4.5</v>
          </cell>
          <cell r="F80">
            <v>9.5</v>
          </cell>
          <cell r="G80">
            <v>20.9</v>
          </cell>
          <cell r="H80">
            <v>12</v>
          </cell>
          <cell r="J80">
            <v>11</v>
          </cell>
          <cell r="K80">
            <v>13</v>
          </cell>
          <cell r="M80">
            <v>36</v>
          </cell>
          <cell r="N80">
            <v>36</v>
          </cell>
          <cell r="P80">
            <v>57</v>
          </cell>
        </row>
        <row r="81">
          <cell r="B81" t="str">
            <v>E022-01-1412/2018</v>
          </cell>
          <cell r="C81" t="str">
            <v xml:space="preserve">MOMANYI Silvester Omwaga </v>
          </cell>
          <cell r="D81">
            <v>4.3</v>
          </cell>
          <cell r="E81">
            <v>2.5</v>
          </cell>
          <cell r="F81">
            <v>12</v>
          </cell>
          <cell r="G81">
            <v>18.8</v>
          </cell>
          <cell r="H81">
            <v>15</v>
          </cell>
          <cell r="J81">
            <v>15</v>
          </cell>
          <cell r="K81">
            <v>15</v>
          </cell>
          <cell r="M81">
            <v>45</v>
          </cell>
          <cell r="N81">
            <v>45</v>
          </cell>
          <cell r="P81">
            <v>64</v>
          </cell>
        </row>
        <row r="82">
          <cell r="B82" t="str">
            <v>E022-01-1473/2018</v>
          </cell>
          <cell r="C82" t="str">
            <v>MWORIA VINCENT MWENDE</v>
          </cell>
          <cell r="D82">
            <v>6.7</v>
          </cell>
          <cell r="E82">
            <v>4</v>
          </cell>
          <cell r="F82">
            <v>9.5</v>
          </cell>
          <cell r="G82">
            <v>20.2</v>
          </cell>
          <cell r="H82">
            <v>17</v>
          </cell>
          <cell r="J82">
            <v>15</v>
          </cell>
          <cell r="K82">
            <v>19</v>
          </cell>
          <cell r="M82">
            <v>51</v>
          </cell>
          <cell r="N82">
            <v>51</v>
          </cell>
          <cell r="P82">
            <v>71</v>
          </cell>
        </row>
        <row r="83">
          <cell r="B83" t="str">
            <v>E022-01-1475/2018</v>
          </cell>
          <cell r="C83" t="str">
            <v>KIARA BRIAN MUGAMBI</v>
          </cell>
          <cell r="D83">
            <v>4.3</v>
          </cell>
          <cell r="E83">
            <v>3.5</v>
          </cell>
          <cell r="F83">
            <v>9.5</v>
          </cell>
          <cell r="G83">
            <v>17.3</v>
          </cell>
          <cell r="H83">
            <v>13</v>
          </cell>
          <cell r="J83">
            <v>12</v>
          </cell>
          <cell r="K83">
            <v>16</v>
          </cell>
          <cell r="M83">
            <v>41</v>
          </cell>
          <cell r="N83">
            <v>41</v>
          </cell>
          <cell r="P83">
            <v>58</v>
          </cell>
        </row>
        <row r="84">
          <cell r="B84" t="str">
            <v>E022-01-1486/2018</v>
          </cell>
          <cell r="C84" t="str">
            <v>MUNENE VICTOR IAN</v>
          </cell>
          <cell r="D84">
            <v>2.4</v>
          </cell>
          <cell r="E84">
            <v>4</v>
          </cell>
          <cell r="F84">
            <v>9.5</v>
          </cell>
          <cell r="G84">
            <v>15.9</v>
          </cell>
          <cell r="H84">
            <v>8</v>
          </cell>
          <cell r="J84">
            <v>4</v>
          </cell>
          <cell r="K84">
            <v>7</v>
          </cell>
          <cell r="M84">
            <v>19</v>
          </cell>
          <cell r="N84">
            <v>19</v>
          </cell>
          <cell r="P84">
            <v>35</v>
          </cell>
        </row>
        <row r="85">
          <cell r="B85" t="str">
            <v>E022-01-1539/2018</v>
          </cell>
          <cell r="C85" t="str">
            <v>MWANGI LUKE VICTOR</v>
          </cell>
          <cell r="D85">
            <v>4.3</v>
          </cell>
          <cell r="E85">
            <v>4</v>
          </cell>
          <cell r="F85">
            <v>9.5</v>
          </cell>
          <cell r="G85">
            <v>17.8</v>
          </cell>
          <cell r="H85">
            <v>13</v>
          </cell>
          <cell r="J85">
            <v>3</v>
          </cell>
          <cell r="K85">
            <v>11</v>
          </cell>
          <cell r="M85">
            <v>27</v>
          </cell>
          <cell r="N85">
            <v>27</v>
          </cell>
          <cell r="P85">
            <v>45</v>
          </cell>
        </row>
        <row r="86">
          <cell r="B86" t="str">
            <v>E022-01-1566/2018</v>
          </cell>
          <cell r="C86" t="str">
            <v>MUIRURI VIVIAN  WANJIRU</v>
          </cell>
          <cell r="D86">
            <v>4.8</v>
          </cell>
          <cell r="E86">
            <v>4</v>
          </cell>
          <cell r="F86">
            <v>11.5</v>
          </cell>
          <cell r="G86">
            <v>20.3</v>
          </cell>
          <cell r="H86">
            <v>7</v>
          </cell>
          <cell r="I86">
            <v>4</v>
          </cell>
          <cell r="K86">
            <v>10</v>
          </cell>
          <cell r="M86">
            <v>21</v>
          </cell>
          <cell r="N86">
            <v>21</v>
          </cell>
          <cell r="P86">
            <v>41</v>
          </cell>
        </row>
        <row r="87">
          <cell r="B87" t="str">
            <v>E022-01-1755/2018</v>
          </cell>
          <cell r="C87" t="str">
            <v xml:space="preserve">WANJOHI Quinton Muriuki </v>
          </cell>
          <cell r="D87" t="str">
            <v/>
          </cell>
          <cell r="E87" t="str">
            <v/>
          </cell>
          <cell r="F87" t="str">
            <v>-</v>
          </cell>
          <cell r="G87" t="str">
            <v>-</v>
          </cell>
          <cell r="M87" t="str">
            <v/>
          </cell>
          <cell r="N87" t="str">
            <v>-</v>
          </cell>
          <cell r="P87" t="str">
            <v>-</v>
          </cell>
        </row>
        <row r="88">
          <cell r="B88" t="str">
            <v>E022-01-1757/2018</v>
          </cell>
          <cell r="C88" t="str">
            <v xml:space="preserve">ORINA Dorothy Kwamboka </v>
          </cell>
          <cell r="D88">
            <v>6</v>
          </cell>
          <cell r="E88">
            <v>4</v>
          </cell>
          <cell r="F88">
            <v>11.5</v>
          </cell>
          <cell r="G88">
            <v>21.5</v>
          </cell>
          <cell r="H88">
            <v>16</v>
          </cell>
          <cell r="J88">
            <v>15</v>
          </cell>
          <cell r="K88">
            <v>16</v>
          </cell>
          <cell r="M88">
            <v>47</v>
          </cell>
          <cell r="N88">
            <v>47</v>
          </cell>
          <cell r="P88">
            <v>69</v>
          </cell>
        </row>
        <row r="89">
          <cell r="B89" t="str">
            <v>E022-01-1764/2018</v>
          </cell>
          <cell r="C89" t="str">
            <v xml:space="preserve">MWANGI Martin Kinyanjui </v>
          </cell>
          <cell r="D89">
            <v>1.7</v>
          </cell>
          <cell r="E89">
            <v>4</v>
          </cell>
          <cell r="F89">
            <v>11</v>
          </cell>
          <cell r="G89">
            <v>16.7</v>
          </cell>
          <cell r="H89">
            <v>12</v>
          </cell>
          <cell r="J89">
            <v>10</v>
          </cell>
          <cell r="K89">
            <v>17</v>
          </cell>
          <cell r="M89">
            <v>39</v>
          </cell>
          <cell r="N89">
            <v>39</v>
          </cell>
          <cell r="P89">
            <v>56</v>
          </cell>
        </row>
        <row r="90">
          <cell r="B90" t="str">
            <v>E022-01-1789/2018</v>
          </cell>
          <cell r="C90" t="str">
            <v>KURIA IAN MARTIN</v>
          </cell>
          <cell r="D90">
            <v>2.4</v>
          </cell>
          <cell r="E90">
            <v>3.5</v>
          </cell>
          <cell r="F90">
            <v>11</v>
          </cell>
          <cell r="G90">
            <v>16.899999999999999</v>
          </cell>
          <cell r="H90">
            <v>11</v>
          </cell>
          <cell r="J90">
            <v>6</v>
          </cell>
          <cell r="K90">
            <v>7</v>
          </cell>
          <cell r="M90">
            <v>24</v>
          </cell>
          <cell r="N90">
            <v>24</v>
          </cell>
          <cell r="P90">
            <v>41</v>
          </cell>
        </row>
        <row r="91">
          <cell r="B91" t="str">
            <v>E022-01-1801/2018</v>
          </cell>
          <cell r="C91" t="str">
            <v>NGANGA  DENNIS MURAINI</v>
          </cell>
          <cell r="D91">
            <v>5.6</v>
          </cell>
          <cell r="E91">
            <v>4</v>
          </cell>
          <cell r="F91">
            <v>9.5</v>
          </cell>
          <cell r="G91">
            <v>19.100000000000001</v>
          </cell>
          <cell r="H91">
            <v>14</v>
          </cell>
          <cell r="J91">
            <v>9</v>
          </cell>
          <cell r="K91">
            <v>18</v>
          </cell>
          <cell r="M91">
            <v>41</v>
          </cell>
          <cell r="N91">
            <v>41</v>
          </cell>
          <cell r="P91">
            <v>60</v>
          </cell>
        </row>
        <row r="92">
          <cell r="B92" t="str">
            <v>E022-01-1813/2018</v>
          </cell>
          <cell r="C92" t="str">
            <v>WANJERI Mary Wanjiku</v>
          </cell>
          <cell r="D92">
            <v>3.1</v>
          </cell>
          <cell r="E92">
            <v>3.5</v>
          </cell>
          <cell r="F92">
            <v>8.5</v>
          </cell>
          <cell r="G92">
            <v>15.1</v>
          </cell>
          <cell r="H92">
            <v>11</v>
          </cell>
          <cell r="J92">
            <v>10</v>
          </cell>
          <cell r="K92">
            <v>13</v>
          </cell>
          <cell r="M92">
            <v>34</v>
          </cell>
          <cell r="N92">
            <v>34</v>
          </cell>
          <cell r="P92">
            <v>49</v>
          </cell>
        </row>
        <row r="93">
          <cell r="B93" t="str">
            <v>E022-01-1816/2018</v>
          </cell>
          <cell r="C93" t="str">
            <v>KIOKO EVANS MUTUKU</v>
          </cell>
          <cell r="D93">
            <v>5.2</v>
          </cell>
          <cell r="E93">
            <v>4.5</v>
          </cell>
          <cell r="F93">
            <v>8</v>
          </cell>
          <cell r="G93">
            <v>17.7</v>
          </cell>
          <cell r="H93">
            <v>13</v>
          </cell>
          <cell r="J93">
            <v>10</v>
          </cell>
          <cell r="K93">
            <v>12</v>
          </cell>
          <cell r="M93">
            <v>35</v>
          </cell>
          <cell r="N93">
            <v>35</v>
          </cell>
          <cell r="P93">
            <v>53</v>
          </cell>
        </row>
        <row r="94">
          <cell r="B94" t="str">
            <v>E022-01-1824/2018</v>
          </cell>
          <cell r="C94" t="str">
            <v xml:space="preserve">KAMIRI Victor Aminiel Njunge </v>
          </cell>
          <cell r="D94">
            <v>2.1</v>
          </cell>
          <cell r="E94">
            <v>4</v>
          </cell>
          <cell r="F94">
            <v>8.5</v>
          </cell>
          <cell r="G94">
            <v>14.6</v>
          </cell>
          <cell r="H94">
            <v>12</v>
          </cell>
          <cell r="J94">
            <v>11</v>
          </cell>
          <cell r="K94">
            <v>8</v>
          </cell>
          <cell r="M94">
            <v>31</v>
          </cell>
          <cell r="N94">
            <v>31</v>
          </cell>
          <cell r="P94">
            <v>46</v>
          </cell>
        </row>
        <row r="95">
          <cell r="B95" t="str">
            <v>E022-01-1828/2018</v>
          </cell>
          <cell r="C95" t="str">
            <v xml:space="preserve">MULWA Joseph Musya </v>
          </cell>
          <cell r="D95">
            <v>0</v>
          </cell>
          <cell r="F95">
            <v>12</v>
          </cell>
          <cell r="G95">
            <v>12</v>
          </cell>
          <cell r="H95">
            <v>14</v>
          </cell>
          <cell r="J95">
            <v>10</v>
          </cell>
          <cell r="K95">
            <v>16</v>
          </cell>
          <cell r="M95">
            <v>40</v>
          </cell>
          <cell r="N95">
            <v>40</v>
          </cell>
          <cell r="P95">
            <v>52</v>
          </cell>
        </row>
        <row r="96">
          <cell r="B96" t="str">
            <v>E022-01-1831/2018</v>
          </cell>
          <cell r="C96" t="str">
            <v>CHERUIYOT Desmond</v>
          </cell>
          <cell r="D96">
            <v>5.2</v>
          </cell>
          <cell r="E96">
            <v>4</v>
          </cell>
          <cell r="F96">
            <v>9.5</v>
          </cell>
          <cell r="G96">
            <v>18.7</v>
          </cell>
          <cell r="H96">
            <v>14</v>
          </cell>
          <cell r="J96">
            <v>12</v>
          </cell>
          <cell r="K96">
            <v>17</v>
          </cell>
          <cell r="M96">
            <v>43</v>
          </cell>
          <cell r="N96">
            <v>43</v>
          </cell>
          <cell r="P96">
            <v>62</v>
          </cell>
        </row>
        <row r="97">
          <cell r="B97" t="str">
            <v>E022-01-1832/2018</v>
          </cell>
          <cell r="C97" t="str">
            <v>MUKIRI LORNACLARE</v>
          </cell>
          <cell r="D97">
            <v>2.1</v>
          </cell>
          <cell r="E97">
            <v>4</v>
          </cell>
          <cell r="F97">
            <v>11</v>
          </cell>
          <cell r="G97">
            <v>17.100000000000001</v>
          </cell>
          <cell r="H97">
            <v>14</v>
          </cell>
          <cell r="J97">
            <v>11</v>
          </cell>
          <cell r="K97">
            <v>19</v>
          </cell>
          <cell r="M97">
            <v>44</v>
          </cell>
          <cell r="N97">
            <v>44</v>
          </cell>
          <cell r="P97">
            <v>61</v>
          </cell>
        </row>
        <row r="98">
          <cell r="B98" t="str">
            <v>E022-01-1838/2018</v>
          </cell>
          <cell r="C98" t="str">
            <v>MATHENGE Timons Kingau</v>
          </cell>
          <cell r="D98">
            <v>4.5</v>
          </cell>
          <cell r="E98">
            <v>4</v>
          </cell>
          <cell r="F98">
            <v>12</v>
          </cell>
          <cell r="G98">
            <v>20.5</v>
          </cell>
          <cell r="H98">
            <v>12</v>
          </cell>
          <cell r="J98">
            <v>13</v>
          </cell>
          <cell r="K98">
            <v>14</v>
          </cell>
          <cell r="M98">
            <v>39</v>
          </cell>
          <cell r="N98">
            <v>39</v>
          </cell>
          <cell r="P98">
            <v>60</v>
          </cell>
        </row>
        <row r="99">
          <cell r="B99" t="str">
            <v>E022-01-1753/2017</v>
          </cell>
          <cell r="C99" t="str">
            <v>CHEPKIRUI Janet</v>
          </cell>
          <cell r="D99">
            <v>7.9</v>
          </cell>
          <cell r="E99">
            <v>4.5</v>
          </cell>
          <cell r="F99">
            <v>11</v>
          </cell>
          <cell r="G99">
            <v>23.4</v>
          </cell>
          <cell r="H99">
            <v>15</v>
          </cell>
          <cell r="J99">
            <v>17</v>
          </cell>
          <cell r="K99">
            <v>19</v>
          </cell>
          <cell r="M99">
            <v>51</v>
          </cell>
          <cell r="N99">
            <v>51</v>
          </cell>
          <cell r="P99">
            <v>74</v>
          </cell>
        </row>
        <row r="100">
          <cell r="B100" t="str">
            <v>E022-01-0736/2017</v>
          </cell>
          <cell r="C100" t="str">
            <v>ESTHER WAMBANI</v>
          </cell>
          <cell r="D100">
            <v>3.8</v>
          </cell>
          <cell r="E100">
            <v>4</v>
          </cell>
          <cell r="F100">
            <v>8.5</v>
          </cell>
          <cell r="G100">
            <v>16.3</v>
          </cell>
          <cell r="H100">
            <v>15</v>
          </cell>
          <cell r="J100">
            <v>11</v>
          </cell>
          <cell r="K100">
            <v>19</v>
          </cell>
          <cell r="M100">
            <v>45</v>
          </cell>
          <cell r="N100">
            <v>45</v>
          </cell>
          <cell r="P100">
            <v>61</v>
          </cell>
        </row>
        <row r="101">
          <cell r="B101" t="str">
            <v>E022-01-0748/2017</v>
          </cell>
          <cell r="C101" t="str">
            <v>SIMIYU M. MICAH</v>
          </cell>
          <cell r="D101">
            <v>3.6</v>
          </cell>
          <cell r="E101">
            <v>4</v>
          </cell>
          <cell r="F101">
            <v>9.5</v>
          </cell>
          <cell r="G101">
            <v>17.100000000000001</v>
          </cell>
          <cell r="H101">
            <v>8</v>
          </cell>
          <cell r="J101">
            <v>10</v>
          </cell>
          <cell r="K101">
            <v>17</v>
          </cell>
          <cell r="M101">
            <v>35</v>
          </cell>
          <cell r="N101">
            <v>35</v>
          </cell>
          <cell r="P101">
            <v>52</v>
          </cell>
        </row>
      </sheetData>
      <sheetData sheetId="9" refreshError="1">
        <row r="12">
          <cell r="B12" t="str">
            <v>E022-01-0113/2018</v>
          </cell>
          <cell r="C12" t="str">
            <v>MANDO VICTOR GITHINJI</v>
          </cell>
          <cell r="D12">
            <v>6.4</v>
          </cell>
          <cell r="E12">
            <v>4.3</v>
          </cell>
          <cell r="F12">
            <v>9.8000000000000007</v>
          </cell>
          <cell r="G12">
            <v>20.5</v>
          </cell>
          <cell r="H12">
            <v>8</v>
          </cell>
          <cell r="I12">
            <v>14</v>
          </cell>
          <cell r="L12">
            <v>8</v>
          </cell>
          <cell r="M12">
            <v>30</v>
          </cell>
          <cell r="N12">
            <v>30</v>
          </cell>
          <cell r="P12">
            <v>51</v>
          </cell>
        </row>
        <row r="13">
          <cell r="B13" t="str">
            <v>E022-01-0278/2018</v>
          </cell>
          <cell r="C13" t="str">
            <v>MENGICH Kipkemei Oliver</v>
          </cell>
          <cell r="D13">
            <v>6.7</v>
          </cell>
          <cell r="E13">
            <v>4.5</v>
          </cell>
          <cell r="F13">
            <v>12.4</v>
          </cell>
          <cell r="G13">
            <v>23.6</v>
          </cell>
          <cell r="H13">
            <v>9</v>
          </cell>
          <cell r="I13">
            <v>15</v>
          </cell>
          <cell r="L13">
            <v>6</v>
          </cell>
          <cell r="M13">
            <v>30</v>
          </cell>
          <cell r="N13">
            <v>30</v>
          </cell>
          <cell r="P13">
            <v>54</v>
          </cell>
        </row>
        <row r="14">
          <cell r="B14" t="str">
            <v>E022-01-0281/2018</v>
          </cell>
          <cell r="C14" t="str">
            <v xml:space="preserve">MATHENGE Joseph Maina </v>
          </cell>
          <cell r="D14">
            <v>5.0999999999999996</v>
          </cell>
          <cell r="E14">
            <v>4.3</v>
          </cell>
          <cell r="F14">
            <v>11.6</v>
          </cell>
          <cell r="G14">
            <v>21</v>
          </cell>
          <cell r="H14">
            <v>17</v>
          </cell>
          <cell r="I14">
            <v>13</v>
          </cell>
          <cell r="K14">
            <v>12</v>
          </cell>
          <cell r="M14">
            <v>42</v>
          </cell>
          <cell r="N14">
            <v>42</v>
          </cell>
          <cell r="P14">
            <v>63</v>
          </cell>
        </row>
        <row r="15">
          <cell r="B15" t="str">
            <v>E022-01-0376/2018</v>
          </cell>
          <cell r="C15" t="str">
            <v xml:space="preserve">GITUMA Michael Kimathi </v>
          </cell>
          <cell r="D15" t="str">
            <v/>
          </cell>
          <cell r="E15" t="str">
            <v/>
          </cell>
          <cell r="F15" t="str">
            <v>-</v>
          </cell>
          <cell r="G15" t="str">
            <v>-</v>
          </cell>
          <cell r="M15" t="str">
            <v/>
          </cell>
          <cell r="N15" t="str">
            <v>-</v>
          </cell>
          <cell r="P15" t="str">
            <v>-</v>
          </cell>
        </row>
        <row r="16">
          <cell r="B16" t="str">
            <v>E022-01-0479/2018</v>
          </cell>
          <cell r="C16" t="str">
            <v>BETT Kipkorir Morgan</v>
          </cell>
          <cell r="D16">
            <v>6.7</v>
          </cell>
          <cell r="E16">
            <v>4.5</v>
          </cell>
          <cell r="F16">
            <v>9.8000000000000007</v>
          </cell>
          <cell r="G16">
            <v>21</v>
          </cell>
          <cell r="H16">
            <v>19</v>
          </cell>
          <cell r="I16">
            <v>14</v>
          </cell>
          <cell r="K16">
            <v>11</v>
          </cell>
          <cell r="M16">
            <v>44</v>
          </cell>
          <cell r="N16">
            <v>44</v>
          </cell>
          <cell r="P16">
            <v>65</v>
          </cell>
        </row>
        <row r="17">
          <cell r="B17" t="str">
            <v>E022-01-0491/2018</v>
          </cell>
          <cell r="C17" t="str">
            <v xml:space="preserve">WAFULA Nickson Wirula </v>
          </cell>
          <cell r="D17">
            <v>5.0999999999999996</v>
          </cell>
          <cell r="E17">
            <v>4.3</v>
          </cell>
          <cell r="F17">
            <v>11.6</v>
          </cell>
          <cell r="G17">
            <v>21</v>
          </cell>
          <cell r="H17">
            <v>17</v>
          </cell>
          <cell r="I17">
            <v>10</v>
          </cell>
          <cell r="K17">
            <v>10</v>
          </cell>
          <cell r="M17">
            <v>37</v>
          </cell>
          <cell r="N17">
            <v>37</v>
          </cell>
          <cell r="P17">
            <v>58</v>
          </cell>
        </row>
        <row r="18">
          <cell r="B18" t="str">
            <v>E022-01-0496/2018</v>
          </cell>
          <cell r="C18" t="str">
            <v xml:space="preserve">WAITHIRA Allan Mucheru </v>
          </cell>
          <cell r="D18">
            <v>7.6</v>
          </cell>
          <cell r="E18">
            <v>4.8</v>
          </cell>
          <cell r="F18">
            <v>10.5</v>
          </cell>
          <cell r="G18">
            <v>22.9</v>
          </cell>
          <cell r="H18">
            <v>20</v>
          </cell>
          <cell r="I18">
            <v>16</v>
          </cell>
          <cell r="K18">
            <v>13</v>
          </cell>
          <cell r="M18">
            <v>49</v>
          </cell>
          <cell r="N18">
            <v>49</v>
          </cell>
          <cell r="P18">
            <v>72</v>
          </cell>
        </row>
        <row r="19">
          <cell r="B19" t="str">
            <v>E022-01-0762/2018</v>
          </cell>
          <cell r="C19" t="str">
            <v>MBAGA Gyavira Tuzinde</v>
          </cell>
          <cell r="D19">
            <v>4</v>
          </cell>
          <cell r="E19">
            <v>3.5</v>
          </cell>
          <cell r="F19">
            <v>10.9</v>
          </cell>
          <cell r="G19">
            <v>18.399999999999999</v>
          </cell>
          <cell r="H19">
            <v>12</v>
          </cell>
          <cell r="I19">
            <v>14</v>
          </cell>
          <cell r="L19">
            <v>8</v>
          </cell>
          <cell r="M19">
            <v>34</v>
          </cell>
          <cell r="N19">
            <v>34</v>
          </cell>
          <cell r="P19">
            <v>52</v>
          </cell>
        </row>
        <row r="20">
          <cell r="B20" t="str">
            <v>E022-01-0764/2018</v>
          </cell>
          <cell r="C20" t="str">
            <v>WAITTHAKA MARTIN MWANGI</v>
          </cell>
          <cell r="D20">
            <v>6</v>
          </cell>
          <cell r="E20">
            <v>4.3</v>
          </cell>
          <cell r="F20">
            <v>9.4</v>
          </cell>
          <cell r="G20">
            <v>19.7</v>
          </cell>
          <cell r="H20">
            <v>13</v>
          </cell>
          <cell r="I20">
            <v>16</v>
          </cell>
          <cell r="L20">
            <v>4</v>
          </cell>
          <cell r="M20">
            <v>33</v>
          </cell>
          <cell r="N20">
            <v>33</v>
          </cell>
          <cell r="P20">
            <v>53</v>
          </cell>
        </row>
        <row r="21">
          <cell r="B21" t="str">
            <v>E022-01-1045/2018</v>
          </cell>
          <cell r="C21" t="str">
            <v>MWALUGHO Elijah Masaka</v>
          </cell>
          <cell r="D21">
            <v>6.2</v>
          </cell>
          <cell r="E21">
            <v>4.3</v>
          </cell>
          <cell r="F21">
            <v>9.4</v>
          </cell>
          <cell r="G21">
            <v>19.899999999999999</v>
          </cell>
          <cell r="H21">
            <v>5</v>
          </cell>
          <cell r="I21">
            <v>13</v>
          </cell>
          <cell r="K21">
            <v>7</v>
          </cell>
          <cell r="M21">
            <v>25</v>
          </cell>
          <cell r="N21">
            <v>25</v>
          </cell>
          <cell r="P21">
            <v>45</v>
          </cell>
        </row>
        <row r="22">
          <cell r="B22" t="str">
            <v>E022-01-1046/2018</v>
          </cell>
          <cell r="C22" t="str">
            <v>OLOLCHOKI Duncan Mwaniki</v>
          </cell>
          <cell r="D22">
            <v>6</v>
          </cell>
          <cell r="E22">
            <v>4.3</v>
          </cell>
          <cell r="F22">
            <v>10.1</v>
          </cell>
          <cell r="G22">
            <v>20.399999999999999</v>
          </cell>
          <cell r="H22">
            <v>18</v>
          </cell>
          <cell r="I22">
            <v>15</v>
          </cell>
          <cell r="K22">
            <v>9</v>
          </cell>
          <cell r="M22">
            <v>42</v>
          </cell>
          <cell r="N22">
            <v>42</v>
          </cell>
          <cell r="P22">
            <v>62</v>
          </cell>
        </row>
        <row r="23">
          <cell r="B23" t="str">
            <v>E022-01-1047/2018</v>
          </cell>
          <cell r="C23" t="str">
            <v>WACHIRA Maurice Mwangi</v>
          </cell>
          <cell r="D23">
            <v>6.4</v>
          </cell>
          <cell r="E23">
            <v>4.5</v>
          </cell>
          <cell r="F23">
            <v>9.4</v>
          </cell>
          <cell r="G23">
            <v>20.3</v>
          </cell>
          <cell r="H23">
            <v>8</v>
          </cell>
          <cell r="I23">
            <v>9</v>
          </cell>
          <cell r="L23">
            <v>3</v>
          </cell>
          <cell r="M23">
            <v>20</v>
          </cell>
          <cell r="N23">
            <v>20</v>
          </cell>
          <cell r="P23">
            <v>40</v>
          </cell>
        </row>
        <row r="24">
          <cell r="B24" t="str">
            <v>E022-01-1048/2018</v>
          </cell>
          <cell r="C24" t="str">
            <v>SESAT Kiprop Ian</v>
          </cell>
          <cell r="D24">
            <v>6</v>
          </cell>
          <cell r="E24">
            <v>4.3</v>
          </cell>
          <cell r="F24">
            <v>10.1</v>
          </cell>
          <cell r="G24">
            <v>20.399999999999999</v>
          </cell>
          <cell r="H24">
            <v>12</v>
          </cell>
          <cell r="I24">
            <v>16</v>
          </cell>
          <cell r="K24">
            <v>12</v>
          </cell>
          <cell r="M24">
            <v>40</v>
          </cell>
          <cell r="N24">
            <v>40</v>
          </cell>
          <cell r="P24">
            <v>60</v>
          </cell>
        </row>
        <row r="25">
          <cell r="B25" t="str">
            <v>E022-01-1049/2018</v>
          </cell>
          <cell r="C25" t="str">
            <v>MUTHIANI Albert Mwenga</v>
          </cell>
          <cell r="D25">
            <v>6.9</v>
          </cell>
          <cell r="E25">
            <v>4.4000000000000004</v>
          </cell>
          <cell r="F25">
            <v>10.1</v>
          </cell>
          <cell r="G25">
            <v>21.4</v>
          </cell>
          <cell r="H25">
            <v>19</v>
          </cell>
          <cell r="I25">
            <v>14</v>
          </cell>
          <cell r="L25">
            <v>7</v>
          </cell>
          <cell r="M25">
            <v>40</v>
          </cell>
          <cell r="N25">
            <v>40</v>
          </cell>
          <cell r="P25">
            <v>61</v>
          </cell>
        </row>
        <row r="26">
          <cell r="B26" t="str">
            <v>E022-01-1050/2018</v>
          </cell>
          <cell r="C26" t="str">
            <v>TSUMA Brian Mwango</v>
          </cell>
          <cell r="D26" t="str">
            <v/>
          </cell>
          <cell r="E26" t="str">
            <v/>
          </cell>
          <cell r="F26" t="str">
            <v>-</v>
          </cell>
          <cell r="G26" t="str">
            <v>-</v>
          </cell>
          <cell r="M26" t="str">
            <v/>
          </cell>
          <cell r="N26" t="str">
            <v>-</v>
          </cell>
          <cell r="P26" t="str">
            <v>-</v>
          </cell>
        </row>
        <row r="27">
          <cell r="B27" t="str">
            <v>E022-01-1051/2018</v>
          </cell>
          <cell r="C27" t="str">
            <v>MWANGI Angela Wakarura</v>
          </cell>
          <cell r="D27">
            <v>7.1</v>
          </cell>
          <cell r="E27">
            <v>4.8</v>
          </cell>
          <cell r="F27">
            <v>11.3</v>
          </cell>
          <cell r="G27">
            <v>23.2</v>
          </cell>
          <cell r="H27">
            <v>19</v>
          </cell>
          <cell r="I27">
            <v>12</v>
          </cell>
          <cell r="K27">
            <v>12</v>
          </cell>
          <cell r="M27">
            <v>43</v>
          </cell>
          <cell r="N27">
            <v>43</v>
          </cell>
          <cell r="P27">
            <v>66</v>
          </cell>
        </row>
        <row r="28">
          <cell r="B28" t="str">
            <v>E022-01-1052/2018</v>
          </cell>
          <cell r="C28" t="str">
            <v>CHEPKIRUI Brillian</v>
          </cell>
          <cell r="D28">
            <v>5.3</v>
          </cell>
          <cell r="E28">
            <v>4</v>
          </cell>
          <cell r="F28">
            <v>9.4</v>
          </cell>
          <cell r="G28">
            <v>18.7</v>
          </cell>
          <cell r="H28">
            <v>4</v>
          </cell>
          <cell r="I28">
            <v>16</v>
          </cell>
          <cell r="K28">
            <v>7</v>
          </cell>
          <cell r="M28">
            <v>27</v>
          </cell>
          <cell r="N28">
            <v>27</v>
          </cell>
          <cell r="P28">
            <v>46</v>
          </cell>
        </row>
        <row r="29">
          <cell r="B29" t="str">
            <v>E022-01-1053/2018</v>
          </cell>
          <cell r="C29" t="str">
            <v>MUCHIRI Dan Munene</v>
          </cell>
          <cell r="D29">
            <v>5.0999999999999996</v>
          </cell>
          <cell r="E29">
            <v>4.3</v>
          </cell>
          <cell r="F29">
            <v>10.5</v>
          </cell>
          <cell r="G29">
            <v>19.899999999999999</v>
          </cell>
          <cell r="H29">
            <v>20</v>
          </cell>
          <cell r="I29">
            <v>15</v>
          </cell>
          <cell r="K29">
            <v>10</v>
          </cell>
          <cell r="M29">
            <v>45</v>
          </cell>
          <cell r="N29">
            <v>45</v>
          </cell>
          <cell r="P29">
            <v>65</v>
          </cell>
        </row>
        <row r="30">
          <cell r="B30" t="str">
            <v>E022-01-1054/2018</v>
          </cell>
          <cell r="C30" t="str">
            <v>MUTEGI Munene Fredrick</v>
          </cell>
          <cell r="D30">
            <v>4.2</v>
          </cell>
          <cell r="E30">
            <v>4</v>
          </cell>
          <cell r="F30">
            <v>10.5</v>
          </cell>
          <cell r="G30">
            <v>18.7</v>
          </cell>
          <cell r="H30">
            <v>5</v>
          </cell>
          <cell r="I30">
            <v>12</v>
          </cell>
          <cell r="K30">
            <v>10</v>
          </cell>
          <cell r="M30">
            <v>27</v>
          </cell>
          <cell r="N30">
            <v>27</v>
          </cell>
          <cell r="P30">
            <v>46</v>
          </cell>
        </row>
        <row r="31">
          <cell r="B31" t="str">
            <v>E022-01-1055/2018</v>
          </cell>
          <cell r="C31" t="str">
            <v>MAINA Josphat Macharia</v>
          </cell>
          <cell r="D31">
            <v>6.7</v>
          </cell>
          <cell r="E31">
            <v>4.3</v>
          </cell>
          <cell r="F31">
            <v>9</v>
          </cell>
          <cell r="G31">
            <v>20</v>
          </cell>
          <cell r="H31">
            <v>7</v>
          </cell>
          <cell r="I31">
            <v>13</v>
          </cell>
          <cell r="K31">
            <v>14</v>
          </cell>
          <cell r="M31">
            <v>34</v>
          </cell>
          <cell r="N31">
            <v>34</v>
          </cell>
          <cell r="P31">
            <v>54</v>
          </cell>
        </row>
        <row r="32">
          <cell r="B32" t="str">
            <v>E022-01-1056/2018</v>
          </cell>
          <cell r="C32" t="str">
            <v>SHIBIRITI Calvine Mwanzi</v>
          </cell>
          <cell r="D32">
            <v>4.2</v>
          </cell>
          <cell r="E32">
            <v>4</v>
          </cell>
          <cell r="F32">
            <v>12</v>
          </cell>
          <cell r="G32">
            <v>20.2</v>
          </cell>
          <cell r="H32">
            <v>10</v>
          </cell>
          <cell r="I32">
            <v>16</v>
          </cell>
          <cell r="L32">
            <v>9</v>
          </cell>
          <cell r="M32">
            <v>35</v>
          </cell>
          <cell r="N32">
            <v>35</v>
          </cell>
          <cell r="P32">
            <v>55</v>
          </cell>
        </row>
        <row r="33">
          <cell r="B33" t="str">
            <v>E022-01-1057/2018</v>
          </cell>
          <cell r="C33" t="str">
            <v>ANITA HEATHER C</v>
          </cell>
          <cell r="D33">
            <v>7.6</v>
          </cell>
          <cell r="E33">
            <v>4.8</v>
          </cell>
          <cell r="F33">
            <v>12.4</v>
          </cell>
          <cell r="G33">
            <v>24.8</v>
          </cell>
          <cell r="H33">
            <v>20</v>
          </cell>
          <cell r="I33">
            <v>18</v>
          </cell>
          <cell r="K33">
            <v>10</v>
          </cell>
          <cell r="M33">
            <v>48</v>
          </cell>
          <cell r="N33">
            <v>48</v>
          </cell>
          <cell r="P33">
            <v>73</v>
          </cell>
        </row>
        <row r="34">
          <cell r="B34" t="str">
            <v>E022-01-1058/2018</v>
          </cell>
          <cell r="C34" t="str">
            <v xml:space="preserve">MOHAMED Hyder Haitham </v>
          </cell>
          <cell r="D34" t="str">
            <v/>
          </cell>
          <cell r="E34" t="str">
            <v/>
          </cell>
          <cell r="F34" t="str">
            <v>-</v>
          </cell>
          <cell r="G34" t="str">
            <v>-</v>
          </cell>
          <cell r="M34" t="str">
            <v/>
          </cell>
          <cell r="N34" t="str">
            <v>-</v>
          </cell>
          <cell r="P34" t="str">
            <v>-</v>
          </cell>
        </row>
        <row r="35">
          <cell r="B35" t="str">
            <v>E022-01-1059/2018</v>
          </cell>
          <cell r="C35" t="str">
            <v>CHEGE Gladwell Nyambura</v>
          </cell>
          <cell r="D35">
            <v>5.3</v>
          </cell>
          <cell r="E35">
            <v>4</v>
          </cell>
          <cell r="F35">
            <v>11.3</v>
          </cell>
          <cell r="G35">
            <v>20.6</v>
          </cell>
          <cell r="H35">
            <v>14</v>
          </cell>
          <cell r="I35">
            <v>15</v>
          </cell>
          <cell r="K35">
            <v>6</v>
          </cell>
          <cell r="M35">
            <v>35</v>
          </cell>
          <cell r="N35">
            <v>35</v>
          </cell>
          <cell r="P35">
            <v>56</v>
          </cell>
        </row>
        <row r="36">
          <cell r="B36" t="str">
            <v>E022-01-1060/2018</v>
          </cell>
          <cell r="C36" t="str">
            <v>MURIUKI Brian Gacheru</v>
          </cell>
          <cell r="D36">
            <v>6.9</v>
          </cell>
          <cell r="E36">
            <v>4.3</v>
          </cell>
          <cell r="F36">
            <v>9.8000000000000007</v>
          </cell>
          <cell r="G36">
            <v>21</v>
          </cell>
          <cell r="H36">
            <v>22</v>
          </cell>
          <cell r="I36">
            <v>14</v>
          </cell>
          <cell r="K36">
            <v>8</v>
          </cell>
          <cell r="M36">
            <v>44</v>
          </cell>
          <cell r="N36">
            <v>44</v>
          </cell>
          <cell r="P36">
            <v>65</v>
          </cell>
        </row>
        <row r="37">
          <cell r="B37" t="str">
            <v>E022-01-1061/2018</v>
          </cell>
          <cell r="C37" t="str">
            <v>MOHAMMAD ALI MBARAK</v>
          </cell>
          <cell r="D37">
            <v>8</v>
          </cell>
          <cell r="E37">
            <v>4.8</v>
          </cell>
          <cell r="F37">
            <v>9.4</v>
          </cell>
          <cell r="G37">
            <v>22.2</v>
          </cell>
          <cell r="H37">
            <v>10</v>
          </cell>
          <cell r="I37">
            <v>14</v>
          </cell>
          <cell r="K37">
            <v>11</v>
          </cell>
          <cell r="M37">
            <v>35</v>
          </cell>
          <cell r="N37">
            <v>35</v>
          </cell>
          <cell r="P37">
            <v>57</v>
          </cell>
        </row>
        <row r="38">
          <cell r="B38" t="str">
            <v>E022-01-1062/2018</v>
          </cell>
          <cell r="C38" t="str">
            <v>MUTUNGA Mariam Mwende</v>
          </cell>
          <cell r="D38" t="str">
            <v/>
          </cell>
          <cell r="E38" t="str">
            <v/>
          </cell>
          <cell r="F38" t="str">
            <v>-</v>
          </cell>
          <cell r="G38" t="str">
            <v>-</v>
          </cell>
          <cell r="M38" t="str">
            <v/>
          </cell>
          <cell r="N38" t="str">
            <v>-</v>
          </cell>
          <cell r="P38" t="str">
            <v>-</v>
          </cell>
        </row>
        <row r="39">
          <cell r="B39" t="str">
            <v>E022-01-1063/2018</v>
          </cell>
          <cell r="C39" t="str">
            <v>MBURUGU Frankline Mutuma</v>
          </cell>
          <cell r="D39">
            <v>6.2</v>
          </cell>
          <cell r="E39">
            <v>4.3</v>
          </cell>
          <cell r="F39">
            <v>11.3</v>
          </cell>
          <cell r="G39">
            <v>21.8</v>
          </cell>
          <cell r="H39">
            <v>18</v>
          </cell>
          <cell r="I39">
            <v>14</v>
          </cell>
          <cell r="K39">
            <v>9</v>
          </cell>
          <cell r="M39">
            <v>41</v>
          </cell>
          <cell r="N39">
            <v>41</v>
          </cell>
          <cell r="P39">
            <v>63</v>
          </cell>
        </row>
        <row r="40">
          <cell r="B40" t="str">
            <v>E022-01-1064/2018</v>
          </cell>
          <cell r="C40" t="str">
            <v>MUTHEE Amos Munene</v>
          </cell>
          <cell r="D40">
            <v>6</v>
          </cell>
          <cell r="E40">
            <v>4.3</v>
          </cell>
          <cell r="F40">
            <v>11.6</v>
          </cell>
          <cell r="G40">
            <v>21.9</v>
          </cell>
          <cell r="H40">
            <v>16</v>
          </cell>
          <cell r="I40">
            <v>14</v>
          </cell>
          <cell r="J40">
            <v>16</v>
          </cell>
          <cell r="M40">
            <v>46</v>
          </cell>
          <cell r="N40">
            <v>46</v>
          </cell>
          <cell r="P40">
            <v>68</v>
          </cell>
        </row>
        <row r="41">
          <cell r="B41" t="str">
            <v>E022-01-1065/2018</v>
          </cell>
          <cell r="C41" t="str">
            <v>MACHARIA Paul Muchogo</v>
          </cell>
          <cell r="D41">
            <v>6.7</v>
          </cell>
          <cell r="E41">
            <v>4.0999999999999996</v>
          </cell>
          <cell r="F41">
            <v>11.3</v>
          </cell>
          <cell r="G41">
            <v>22.1</v>
          </cell>
          <cell r="H41">
            <v>19</v>
          </cell>
          <cell r="I41">
            <v>19</v>
          </cell>
          <cell r="K41">
            <v>14</v>
          </cell>
          <cell r="M41">
            <v>52</v>
          </cell>
          <cell r="N41">
            <v>52</v>
          </cell>
          <cell r="P41">
            <v>74</v>
          </cell>
        </row>
        <row r="42">
          <cell r="B42" t="str">
            <v>E022-01-1066/2018</v>
          </cell>
          <cell r="C42" t="str">
            <v>MUTURI Lorna Muthoni</v>
          </cell>
          <cell r="D42">
            <v>8.4</v>
          </cell>
          <cell r="E42">
            <v>4.8</v>
          </cell>
          <cell r="F42">
            <v>9.4</v>
          </cell>
          <cell r="G42">
            <v>22.6</v>
          </cell>
          <cell r="H42">
            <v>18</v>
          </cell>
          <cell r="I42">
            <v>11</v>
          </cell>
          <cell r="K42">
            <v>11</v>
          </cell>
          <cell r="M42">
            <v>40</v>
          </cell>
          <cell r="N42">
            <v>40</v>
          </cell>
          <cell r="P42">
            <v>63</v>
          </cell>
        </row>
        <row r="43">
          <cell r="B43" t="str">
            <v>E022-01-1067/2018</v>
          </cell>
          <cell r="C43" t="str">
            <v>ONGAYO Aswan Abishai</v>
          </cell>
          <cell r="D43">
            <v>6.7</v>
          </cell>
          <cell r="E43">
            <v>4.4000000000000004</v>
          </cell>
          <cell r="F43">
            <v>10.9</v>
          </cell>
          <cell r="G43">
            <v>22</v>
          </cell>
          <cell r="H43">
            <v>17</v>
          </cell>
          <cell r="I43">
            <v>13</v>
          </cell>
          <cell r="K43">
            <v>10</v>
          </cell>
          <cell r="M43">
            <v>40</v>
          </cell>
          <cell r="N43">
            <v>40</v>
          </cell>
          <cell r="P43">
            <v>62</v>
          </cell>
        </row>
        <row r="44">
          <cell r="B44" t="str">
            <v>E022-01-1068/2018</v>
          </cell>
          <cell r="C44" t="str">
            <v>GITHINJI Anthony Kanogo</v>
          </cell>
          <cell r="D44">
            <v>7.6</v>
          </cell>
          <cell r="E44">
            <v>4.8</v>
          </cell>
          <cell r="F44">
            <v>9</v>
          </cell>
          <cell r="G44">
            <v>21.4</v>
          </cell>
          <cell r="H44">
            <v>15</v>
          </cell>
          <cell r="I44">
            <v>13</v>
          </cell>
          <cell r="L44">
            <v>8</v>
          </cell>
          <cell r="M44">
            <v>36</v>
          </cell>
          <cell r="N44">
            <v>36</v>
          </cell>
          <cell r="P44">
            <v>57</v>
          </cell>
        </row>
        <row r="45">
          <cell r="B45" t="str">
            <v>E022-01-1069/2018</v>
          </cell>
          <cell r="C45" t="str">
            <v>MUKURI Ephantus Muturi</v>
          </cell>
          <cell r="D45">
            <v>5.8</v>
          </cell>
          <cell r="E45">
            <v>4.3</v>
          </cell>
          <cell r="F45">
            <v>9.8000000000000007</v>
          </cell>
          <cell r="G45">
            <v>19.899999999999999</v>
          </cell>
          <cell r="H45">
            <v>8</v>
          </cell>
          <cell r="I45">
            <v>14</v>
          </cell>
          <cell r="L45">
            <v>9</v>
          </cell>
          <cell r="M45">
            <v>31</v>
          </cell>
          <cell r="N45">
            <v>31</v>
          </cell>
          <cell r="P45">
            <v>51</v>
          </cell>
        </row>
        <row r="46">
          <cell r="B46" t="str">
            <v>E022-01-1070/2018</v>
          </cell>
          <cell r="C46" t="str">
            <v>BRIAN Festus</v>
          </cell>
          <cell r="D46">
            <v>6.2</v>
          </cell>
          <cell r="E46">
            <v>4.3</v>
          </cell>
          <cell r="F46">
            <v>11.3</v>
          </cell>
          <cell r="G46">
            <v>21.8</v>
          </cell>
          <cell r="H46">
            <v>15</v>
          </cell>
          <cell r="I46">
            <v>13</v>
          </cell>
          <cell r="L46">
            <v>8</v>
          </cell>
          <cell r="M46">
            <v>36</v>
          </cell>
          <cell r="N46">
            <v>36</v>
          </cell>
          <cell r="P46">
            <v>58</v>
          </cell>
        </row>
        <row r="47">
          <cell r="B47" t="str">
            <v>E022-01-1071/2018</v>
          </cell>
          <cell r="C47" t="str">
            <v>GATHITU Benson Githutha</v>
          </cell>
          <cell r="D47">
            <v>4.4000000000000004</v>
          </cell>
          <cell r="E47">
            <v>4.3</v>
          </cell>
          <cell r="F47">
            <v>11.3</v>
          </cell>
          <cell r="G47">
            <v>20</v>
          </cell>
          <cell r="H47">
            <v>9</v>
          </cell>
          <cell r="K47">
            <v>10</v>
          </cell>
          <cell r="L47">
            <v>5</v>
          </cell>
          <cell r="M47">
            <v>24</v>
          </cell>
          <cell r="N47">
            <v>24</v>
          </cell>
          <cell r="P47">
            <v>44</v>
          </cell>
        </row>
        <row r="48">
          <cell r="B48" t="str">
            <v>E022-01-1072/2018</v>
          </cell>
          <cell r="C48" t="str">
            <v>MESSI Joseph Mbayi</v>
          </cell>
          <cell r="D48">
            <v>4.4000000000000004</v>
          </cell>
          <cell r="E48">
            <v>3.5</v>
          </cell>
          <cell r="F48">
            <v>11.3</v>
          </cell>
          <cell r="G48">
            <v>19.2</v>
          </cell>
          <cell r="H48">
            <v>5</v>
          </cell>
          <cell r="I48">
            <v>13</v>
          </cell>
          <cell r="K48">
            <v>12</v>
          </cell>
          <cell r="M48">
            <v>30</v>
          </cell>
          <cell r="N48">
            <v>30</v>
          </cell>
          <cell r="P48">
            <v>49</v>
          </cell>
        </row>
        <row r="49">
          <cell r="B49" t="str">
            <v>E022-01-1073/2018</v>
          </cell>
          <cell r="C49" t="str">
            <v>OCHAKO Mercyline Buyaki</v>
          </cell>
          <cell r="D49">
            <v>4.4000000000000004</v>
          </cell>
          <cell r="E49">
            <v>3.8</v>
          </cell>
          <cell r="F49">
            <v>10.9</v>
          </cell>
          <cell r="G49">
            <v>19.100000000000001</v>
          </cell>
          <cell r="H49">
            <v>19</v>
          </cell>
          <cell r="I49">
            <v>16</v>
          </cell>
          <cell r="K49">
            <v>11</v>
          </cell>
          <cell r="M49">
            <v>46</v>
          </cell>
          <cell r="N49">
            <v>46</v>
          </cell>
          <cell r="P49">
            <v>65</v>
          </cell>
        </row>
        <row r="50">
          <cell r="B50" t="str">
            <v>E022-01-1074/2018</v>
          </cell>
          <cell r="C50" t="str">
            <v>SHANZA Allan Ogude</v>
          </cell>
          <cell r="D50">
            <v>5.0999999999999996</v>
          </cell>
          <cell r="E50">
            <v>3.9</v>
          </cell>
          <cell r="F50">
            <v>12</v>
          </cell>
          <cell r="G50">
            <v>21</v>
          </cell>
          <cell r="H50">
            <v>6</v>
          </cell>
          <cell r="I50">
            <v>15</v>
          </cell>
          <cell r="L50">
            <v>6</v>
          </cell>
          <cell r="M50">
            <v>27</v>
          </cell>
          <cell r="N50">
            <v>27</v>
          </cell>
          <cell r="P50">
            <v>48</v>
          </cell>
        </row>
        <row r="51">
          <cell r="B51" t="str">
            <v>E022-01-1075/2018</v>
          </cell>
          <cell r="C51" t="str">
            <v>KIPTOO Brian</v>
          </cell>
          <cell r="D51">
            <v>7.3</v>
          </cell>
          <cell r="E51">
            <v>4.8</v>
          </cell>
          <cell r="F51">
            <v>11.3</v>
          </cell>
          <cell r="G51">
            <v>23.4</v>
          </cell>
          <cell r="H51">
            <v>22</v>
          </cell>
          <cell r="I51">
            <v>14</v>
          </cell>
          <cell r="L51">
            <v>6</v>
          </cell>
          <cell r="M51">
            <v>42</v>
          </cell>
          <cell r="N51">
            <v>42</v>
          </cell>
          <cell r="P51">
            <v>65</v>
          </cell>
        </row>
        <row r="52">
          <cell r="B52" t="str">
            <v>E022-01-1076/2018</v>
          </cell>
          <cell r="C52" t="str">
            <v>KIPKURUI Franklyn</v>
          </cell>
          <cell r="D52">
            <v>7.8</v>
          </cell>
          <cell r="E52">
            <v>4.8</v>
          </cell>
          <cell r="F52">
            <v>10.5</v>
          </cell>
          <cell r="G52">
            <v>23.1</v>
          </cell>
          <cell r="H52">
            <v>17</v>
          </cell>
          <cell r="I52">
            <v>14</v>
          </cell>
          <cell r="K52">
            <v>6</v>
          </cell>
          <cell r="M52">
            <v>37</v>
          </cell>
          <cell r="N52">
            <v>37</v>
          </cell>
          <cell r="P52">
            <v>60</v>
          </cell>
        </row>
        <row r="53">
          <cell r="B53" t="str">
            <v>E022-01-1077/2018</v>
          </cell>
          <cell r="C53" t="str">
            <v>NG'ANG'A Francis Ngugi</v>
          </cell>
          <cell r="D53">
            <v>5.0999999999999996</v>
          </cell>
          <cell r="E53">
            <v>3.8</v>
          </cell>
          <cell r="F53">
            <v>5.3</v>
          </cell>
          <cell r="G53">
            <v>14.2</v>
          </cell>
          <cell r="H53">
            <v>16</v>
          </cell>
          <cell r="I53">
            <v>13</v>
          </cell>
          <cell r="K53">
            <v>9</v>
          </cell>
          <cell r="M53">
            <v>38</v>
          </cell>
          <cell r="N53">
            <v>38</v>
          </cell>
          <cell r="P53">
            <v>52</v>
          </cell>
        </row>
        <row r="54">
          <cell r="B54" t="str">
            <v>E022-01-1078/2018</v>
          </cell>
          <cell r="C54" t="str">
            <v>NJUGUNA Claire Wambui</v>
          </cell>
          <cell r="D54">
            <v>7.1</v>
          </cell>
          <cell r="E54">
            <v>4.5999999999999996</v>
          </cell>
          <cell r="F54">
            <v>10.5</v>
          </cell>
          <cell r="G54">
            <v>22.2</v>
          </cell>
          <cell r="H54">
            <v>14</v>
          </cell>
          <cell r="I54">
            <v>15</v>
          </cell>
          <cell r="K54">
            <v>6</v>
          </cell>
          <cell r="M54">
            <v>35</v>
          </cell>
          <cell r="N54">
            <v>35</v>
          </cell>
          <cell r="P54">
            <v>57</v>
          </cell>
        </row>
        <row r="55">
          <cell r="B55" t="str">
            <v>E022-01-1079/2018</v>
          </cell>
          <cell r="C55" t="str">
            <v>MUKIRI Ian Ndungu</v>
          </cell>
          <cell r="D55">
            <v>5.0999999999999996</v>
          </cell>
          <cell r="E55">
            <v>3.8</v>
          </cell>
          <cell r="F55">
            <v>10.9</v>
          </cell>
          <cell r="G55">
            <v>19.8</v>
          </cell>
          <cell r="H55">
            <v>10</v>
          </cell>
          <cell r="J55">
            <v>11</v>
          </cell>
          <cell r="K55">
            <v>8</v>
          </cell>
          <cell r="M55">
            <v>29</v>
          </cell>
          <cell r="N55">
            <v>29</v>
          </cell>
          <cell r="P55">
            <v>49</v>
          </cell>
        </row>
        <row r="56">
          <cell r="B56" t="str">
            <v>E022-01-1080/2018</v>
          </cell>
          <cell r="C56" t="str">
            <v>KIPYEGON Mark</v>
          </cell>
          <cell r="D56">
            <v>3.8</v>
          </cell>
          <cell r="E56">
            <v>3.5</v>
          </cell>
          <cell r="F56">
            <v>11.6</v>
          </cell>
          <cell r="G56">
            <v>18.899999999999999</v>
          </cell>
          <cell r="H56">
            <v>16</v>
          </cell>
          <cell r="K56">
            <v>11</v>
          </cell>
          <cell r="L56">
            <v>10</v>
          </cell>
          <cell r="M56">
            <v>37</v>
          </cell>
          <cell r="N56">
            <v>37</v>
          </cell>
          <cell r="P56">
            <v>56</v>
          </cell>
        </row>
        <row r="57">
          <cell r="B57" t="str">
            <v>E022-01-1081/2018</v>
          </cell>
          <cell r="C57" t="str">
            <v>KIOGORA Ntinyari Esther</v>
          </cell>
          <cell r="D57">
            <v>6</v>
          </cell>
          <cell r="E57">
            <v>3.5</v>
          </cell>
          <cell r="F57">
            <v>9.4</v>
          </cell>
          <cell r="G57">
            <v>18.899999999999999</v>
          </cell>
          <cell r="H57">
            <v>10</v>
          </cell>
          <cell r="I57">
            <v>15</v>
          </cell>
          <cell r="K57">
            <v>14</v>
          </cell>
          <cell r="M57">
            <v>39</v>
          </cell>
          <cell r="N57">
            <v>39</v>
          </cell>
          <cell r="P57">
            <v>58</v>
          </cell>
        </row>
        <row r="58">
          <cell r="B58" t="str">
            <v>E022-01-1082/2018</v>
          </cell>
          <cell r="C58" t="str">
            <v>MARIMBET Kevin Pere</v>
          </cell>
          <cell r="D58">
            <v>5.6</v>
          </cell>
          <cell r="E58">
            <v>4</v>
          </cell>
          <cell r="F58">
            <v>11.3</v>
          </cell>
          <cell r="G58">
            <v>20.9</v>
          </cell>
          <cell r="H58">
            <v>22</v>
          </cell>
          <cell r="I58">
            <v>17</v>
          </cell>
          <cell r="K58">
            <v>14</v>
          </cell>
          <cell r="M58">
            <v>53</v>
          </cell>
          <cell r="N58">
            <v>53</v>
          </cell>
          <cell r="P58">
            <v>74</v>
          </cell>
        </row>
        <row r="59">
          <cell r="B59" t="str">
            <v>E022-01-1083/2018</v>
          </cell>
          <cell r="C59" t="str">
            <v>ACHIENG Felix Ouma</v>
          </cell>
          <cell r="D59">
            <v>5.3</v>
          </cell>
          <cell r="E59">
            <v>3.8</v>
          </cell>
          <cell r="F59">
            <v>10.9</v>
          </cell>
          <cell r="G59">
            <v>20</v>
          </cell>
          <cell r="H59">
            <v>14</v>
          </cell>
          <cell r="I59">
            <v>17</v>
          </cell>
          <cell r="K59">
            <v>10</v>
          </cell>
          <cell r="M59">
            <v>41</v>
          </cell>
          <cell r="N59">
            <v>41</v>
          </cell>
          <cell r="P59">
            <v>61</v>
          </cell>
        </row>
        <row r="60">
          <cell r="B60" t="str">
            <v>E022-01-1084/2018</v>
          </cell>
          <cell r="C60" t="str">
            <v>KIPLAGAT Kipkosgei Titus</v>
          </cell>
          <cell r="D60">
            <v>8</v>
          </cell>
          <cell r="E60">
            <v>4.8</v>
          </cell>
          <cell r="F60">
            <v>10.9</v>
          </cell>
          <cell r="G60">
            <v>23.7</v>
          </cell>
          <cell r="H60">
            <v>9</v>
          </cell>
          <cell r="K60">
            <v>11</v>
          </cell>
          <cell r="L60">
            <v>11</v>
          </cell>
          <cell r="M60">
            <v>31</v>
          </cell>
          <cell r="N60">
            <v>31</v>
          </cell>
          <cell r="P60">
            <v>55</v>
          </cell>
        </row>
        <row r="61">
          <cell r="B61" t="str">
            <v>E022-01-1085/2018</v>
          </cell>
          <cell r="C61" t="str">
            <v>MBUGUA Joseph Kiarie</v>
          </cell>
          <cell r="D61">
            <v>6.2</v>
          </cell>
          <cell r="E61">
            <v>4</v>
          </cell>
          <cell r="F61">
            <v>9.4</v>
          </cell>
          <cell r="G61">
            <v>19.600000000000001</v>
          </cell>
          <cell r="H61">
            <v>10</v>
          </cell>
          <cell r="I61">
            <v>14</v>
          </cell>
          <cell r="K61">
            <v>8</v>
          </cell>
          <cell r="M61">
            <v>32</v>
          </cell>
          <cell r="N61">
            <v>32</v>
          </cell>
          <cell r="P61">
            <v>52</v>
          </cell>
        </row>
        <row r="62">
          <cell r="B62" t="str">
            <v>E022-01-1086/2018</v>
          </cell>
          <cell r="C62" t="str">
            <v>MWAGHADI Brian Nelson</v>
          </cell>
          <cell r="D62">
            <v>6.4</v>
          </cell>
          <cell r="E62">
            <v>4</v>
          </cell>
          <cell r="F62">
            <v>10.5</v>
          </cell>
          <cell r="G62">
            <v>20.9</v>
          </cell>
          <cell r="H62">
            <v>14</v>
          </cell>
          <cell r="I62">
            <v>15</v>
          </cell>
          <cell r="K62">
            <v>7</v>
          </cell>
          <cell r="M62">
            <v>36</v>
          </cell>
          <cell r="N62">
            <v>36</v>
          </cell>
          <cell r="P62">
            <v>57</v>
          </cell>
        </row>
        <row r="63">
          <cell r="B63" t="str">
            <v>E022-01-1087/2018</v>
          </cell>
          <cell r="C63" t="str">
            <v>MUTUA Humphrey Muasya</v>
          </cell>
          <cell r="D63">
            <v>3.6</v>
          </cell>
          <cell r="E63">
            <v>3.4</v>
          </cell>
          <cell r="F63">
            <v>10.1</v>
          </cell>
          <cell r="G63">
            <v>17.100000000000001</v>
          </cell>
          <cell r="H63">
            <v>5</v>
          </cell>
          <cell r="K63">
            <v>4</v>
          </cell>
          <cell r="L63">
            <v>3</v>
          </cell>
          <cell r="M63">
            <v>12</v>
          </cell>
          <cell r="N63">
            <v>12</v>
          </cell>
          <cell r="P63">
            <v>29</v>
          </cell>
        </row>
        <row r="64">
          <cell r="B64" t="str">
            <v>E022-01-1088/2018</v>
          </cell>
          <cell r="C64" t="str">
            <v>DERRICK Erick Obaso</v>
          </cell>
          <cell r="D64" t="str">
            <v/>
          </cell>
          <cell r="E64" t="str">
            <v/>
          </cell>
          <cell r="F64" t="str">
            <v>-</v>
          </cell>
          <cell r="G64" t="str">
            <v>-</v>
          </cell>
          <cell r="M64" t="str">
            <v/>
          </cell>
          <cell r="N64" t="str">
            <v>-</v>
          </cell>
          <cell r="P64" t="str">
            <v>-</v>
          </cell>
        </row>
        <row r="65">
          <cell r="B65" t="str">
            <v>E022-01-1089/2018</v>
          </cell>
          <cell r="C65" t="str">
            <v>LEEHANEY George</v>
          </cell>
          <cell r="D65">
            <v>4.4000000000000004</v>
          </cell>
          <cell r="E65">
            <v>3.4</v>
          </cell>
          <cell r="F65">
            <v>11.6</v>
          </cell>
          <cell r="G65">
            <v>19.399999999999999</v>
          </cell>
          <cell r="H65">
            <v>5</v>
          </cell>
          <cell r="I65">
            <v>11</v>
          </cell>
          <cell r="K65">
            <v>9</v>
          </cell>
          <cell r="M65">
            <v>25</v>
          </cell>
          <cell r="N65">
            <v>25</v>
          </cell>
          <cell r="P65">
            <v>44</v>
          </cell>
        </row>
        <row r="66">
          <cell r="B66" t="str">
            <v>E022-01-1090/2018</v>
          </cell>
          <cell r="C66" t="str">
            <v>ASIAGO Nyambaka Kelvin</v>
          </cell>
          <cell r="D66">
            <v>4.4000000000000004</v>
          </cell>
          <cell r="E66">
            <v>3.8</v>
          </cell>
          <cell r="F66">
            <v>10.1</v>
          </cell>
          <cell r="G66">
            <v>18.3</v>
          </cell>
          <cell r="H66">
            <v>4</v>
          </cell>
          <cell r="I66">
            <v>16</v>
          </cell>
          <cell r="K66">
            <v>6</v>
          </cell>
          <cell r="M66">
            <v>26</v>
          </cell>
          <cell r="N66">
            <v>26</v>
          </cell>
          <cell r="P66">
            <v>44</v>
          </cell>
        </row>
        <row r="67">
          <cell r="B67" t="str">
            <v>E022-01-1091/2018</v>
          </cell>
          <cell r="C67" t="str">
            <v>KARIUKI Daniel Njau</v>
          </cell>
          <cell r="D67">
            <v>6.9</v>
          </cell>
          <cell r="E67">
            <v>4</v>
          </cell>
          <cell r="F67">
            <v>5.3</v>
          </cell>
          <cell r="G67">
            <v>16.2</v>
          </cell>
          <cell r="H67">
            <v>16</v>
          </cell>
          <cell r="I67">
            <v>14</v>
          </cell>
          <cell r="K67">
            <v>15</v>
          </cell>
          <cell r="M67">
            <v>45</v>
          </cell>
          <cell r="N67">
            <v>45</v>
          </cell>
          <cell r="P67">
            <v>61</v>
          </cell>
        </row>
        <row r="68">
          <cell r="B68" t="str">
            <v>E022-01-1092/2018</v>
          </cell>
          <cell r="C68" t="str">
            <v>RAWAKA Andrew J Apwoka</v>
          </cell>
          <cell r="D68">
            <v>5.8</v>
          </cell>
          <cell r="E68">
            <v>4.3</v>
          </cell>
          <cell r="F68">
            <v>10.9</v>
          </cell>
          <cell r="G68">
            <v>21</v>
          </cell>
          <cell r="H68">
            <v>11</v>
          </cell>
          <cell r="I68">
            <v>18</v>
          </cell>
          <cell r="K68">
            <v>7</v>
          </cell>
          <cell r="M68">
            <v>36</v>
          </cell>
          <cell r="N68">
            <v>36</v>
          </cell>
          <cell r="P68">
            <v>57</v>
          </cell>
        </row>
        <row r="69">
          <cell r="B69" t="str">
            <v>E022-01-1093/2018</v>
          </cell>
          <cell r="C69" t="str">
            <v>OANDA Gavin Gisemba</v>
          </cell>
          <cell r="D69" t="str">
            <v/>
          </cell>
          <cell r="E69" t="str">
            <v/>
          </cell>
          <cell r="F69" t="str">
            <v>-</v>
          </cell>
          <cell r="G69" t="str">
            <v>-</v>
          </cell>
          <cell r="M69" t="str">
            <v/>
          </cell>
          <cell r="N69" t="str">
            <v>-</v>
          </cell>
          <cell r="P69" t="str">
            <v>-</v>
          </cell>
        </row>
        <row r="70">
          <cell r="B70" t="str">
            <v>E022-01-1094/2018</v>
          </cell>
          <cell r="C70" t="str">
            <v>KEMBOI Collins Kipchirchir</v>
          </cell>
          <cell r="D70">
            <v>8.6999999999999993</v>
          </cell>
          <cell r="E70">
            <v>4.9000000000000004</v>
          </cell>
          <cell r="F70">
            <v>12</v>
          </cell>
          <cell r="G70">
            <v>25.6</v>
          </cell>
          <cell r="H70">
            <v>17</v>
          </cell>
          <cell r="I70">
            <v>17</v>
          </cell>
          <cell r="K70">
            <v>10</v>
          </cell>
          <cell r="M70">
            <v>44</v>
          </cell>
          <cell r="N70">
            <v>44</v>
          </cell>
          <cell r="P70">
            <v>70</v>
          </cell>
        </row>
        <row r="71">
          <cell r="B71" t="str">
            <v>E022-01-1095/2018</v>
          </cell>
          <cell r="C71" t="str">
            <v>KIBET Brian</v>
          </cell>
          <cell r="D71">
            <v>7.8</v>
          </cell>
          <cell r="E71">
            <v>4.9000000000000004</v>
          </cell>
          <cell r="F71">
            <v>10.9</v>
          </cell>
          <cell r="G71">
            <v>23.6</v>
          </cell>
          <cell r="H71">
            <v>8</v>
          </cell>
          <cell r="I71">
            <v>15</v>
          </cell>
          <cell r="K71">
            <v>7</v>
          </cell>
          <cell r="M71">
            <v>30</v>
          </cell>
          <cell r="N71">
            <v>30</v>
          </cell>
          <cell r="P71">
            <v>54</v>
          </cell>
        </row>
        <row r="72">
          <cell r="B72" t="str">
            <v>E022-01-1096/2018</v>
          </cell>
          <cell r="C72" t="str">
            <v>OTHIENO Jacob Magina</v>
          </cell>
          <cell r="D72">
            <v>6.4</v>
          </cell>
          <cell r="E72">
            <v>3.8</v>
          </cell>
          <cell r="F72">
            <v>11.6</v>
          </cell>
          <cell r="G72">
            <v>21.8</v>
          </cell>
          <cell r="H72">
            <v>19</v>
          </cell>
          <cell r="I72">
            <v>12</v>
          </cell>
          <cell r="L72">
            <v>4</v>
          </cell>
          <cell r="M72">
            <v>35</v>
          </cell>
          <cell r="N72">
            <v>35</v>
          </cell>
          <cell r="P72">
            <v>57</v>
          </cell>
        </row>
        <row r="73">
          <cell r="B73" t="str">
            <v>E022-01-1097/2018</v>
          </cell>
          <cell r="C73" t="str">
            <v>KUNG U J Gakonya</v>
          </cell>
          <cell r="D73">
            <v>3.1</v>
          </cell>
          <cell r="E73">
            <v>3.3</v>
          </cell>
          <cell r="F73">
            <v>10.1</v>
          </cell>
          <cell r="G73">
            <v>16.5</v>
          </cell>
          <cell r="H73">
            <v>8</v>
          </cell>
          <cell r="I73">
            <v>4</v>
          </cell>
          <cell r="J73">
            <v>8</v>
          </cell>
          <cell r="M73">
            <v>20</v>
          </cell>
          <cell r="N73">
            <v>20</v>
          </cell>
          <cell r="P73">
            <v>37</v>
          </cell>
        </row>
        <row r="74">
          <cell r="B74" t="str">
            <v>E022-01-1098/2018</v>
          </cell>
          <cell r="C74" t="str">
            <v>MUGWE John Njoroge</v>
          </cell>
          <cell r="D74">
            <v>7.3</v>
          </cell>
          <cell r="E74">
            <v>4.5999999999999996</v>
          </cell>
          <cell r="F74">
            <v>10.5</v>
          </cell>
          <cell r="G74">
            <v>22.4</v>
          </cell>
          <cell r="H74">
            <v>8</v>
          </cell>
          <cell r="I74">
            <v>15</v>
          </cell>
          <cell r="M74">
            <v>23</v>
          </cell>
          <cell r="N74">
            <v>23</v>
          </cell>
          <cell r="P74">
            <v>45</v>
          </cell>
        </row>
        <row r="75">
          <cell r="B75" t="str">
            <v>E022-01-1099/2018</v>
          </cell>
          <cell r="C75" t="str">
            <v>WAIRIMU  Everlyn Wanjiku</v>
          </cell>
          <cell r="D75">
            <v>8.4</v>
          </cell>
          <cell r="E75">
            <v>4.8</v>
          </cell>
          <cell r="F75">
            <v>8.3000000000000007</v>
          </cell>
          <cell r="G75">
            <v>21.5</v>
          </cell>
          <cell r="H75">
            <v>19</v>
          </cell>
          <cell r="I75">
            <v>17</v>
          </cell>
          <cell r="L75">
            <v>7</v>
          </cell>
          <cell r="M75">
            <v>43</v>
          </cell>
          <cell r="N75">
            <v>43</v>
          </cell>
          <cell r="P75">
            <v>65</v>
          </cell>
        </row>
        <row r="76">
          <cell r="B76" t="str">
            <v>E022-01-1100/2018</v>
          </cell>
          <cell r="C76" t="str">
            <v>WANJALA Barasa Levy</v>
          </cell>
          <cell r="D76">
            <v>6</v>
          </cell>
          <cell r="E76">
            <v>3.5</v>
          </cell>
          <cell r="F76">
            <v>10.1</v>
          </cell>
          <cell r="G76">
            <v>19.600000000000001</v>
          </cell>
          <cell r="H76">
            <v>17</v>
          </cell>
          <cell r="I76">
            <v>15</v>
          </cell>
          <cell r="K76">
            <v>13</v>
          </cell>
          <cell r="M76">
            <v>45</v>
          </cell>
          <cell r="N76">
            <v>45</v>
          </cell>
          <cell r="P76">
            <v>65</v>
          </cell>
        </row>
        <row r="77">
          <cell r="B77" t="str">
            <v>E022-01-1101/2018</v>
          </cell>
          <cell r="C77" t="str">
            <v>THINDIU Keely Njoroge</v>
          </cell>
          <cell r="D77">
            <v>7.1</v>
          </cell>
          <cell r="E77">
            <v>4.9000000000000004</v>
          </cell>
          <cell r="F77">
            <v>9</v>
          </cell>
          <cell r="G77">
            <v>21</v>
          </cell>
          <cell r="H77">
            <v>17</v>
          </cell>
          <cell r="I77">
            <v>16</v>
          </cell>
          <cell r="K77">
            <v>5</v>
          </cell>
          <cell r="M77">
            <v>38</v>
          </cell>
          <cell r="N77">
            <v>38</v>
          </cell>
          <cell r="P77">
            <v>59</v>
          </cell>
        </row>
        <row r="78">
          <cell r="B78" t="str">
            <v>E022-01-1102/2018</v>
          </cell>
          <cell r="C78" t="str">
            <v>KANYI Carson Wanjohi</v>
          </cell>
          <cell r="D78">
            <v>7.6</v>
          </cell>
          <cell r="E78">
            <v>4.5999999999999996</v>
          </cell>
          <cell r="F78">
            <v>10.5</v>
          </cell>
          <cell r="G78">
            <v>22.7</v>
          </cell>
          <cell r="H78">
            <v>17</v>
          </cell>
          <cell r="I78">
            <v>17</v>
          </cell>
          <cell r="K78">
            <v>11</v>
          </cell>
          <cell r="M78">
            <v>45</v>
          </cell>
          <cell r="N78">
            <v>45</v>
          </cell>
          <cell r="P78">
            <v>68</v>
          </cell>
        </row>
        <row r="79">
          <cell r="B79" t="str">
            <v>E022-01-1169/2018</v>
          </cell>
          <cell r="C79" t="str">
            <v xml:space="preserve">NGANGA Joseph Mwangi </v>
          </cell>
          <cell r="D79">
            <v>6.4</v>
          </cell>
          <cell r="E79">
            <v>3.8</v>
          </cell>
          <cell r="F79">
            <v>10.5</v>
          </cell>
          <cell r="G79">
            <v>20.7</v>
          </cell>
          <cell r="H79">
            <v>8</v>
          </cell>
          <cell r="I79">
            <v>9</v>
          </cell>
          <cell r="L79">
            <v>6</v>
          </cell>
          <cell r="M79">
            <v>23</v>
          </cell>
          <cell r="N79">
            <v>23</v>
          </cell>
          <cell r="P79">
            <v>44</v>
          </cell>
        </row>
        <row r="80">
          <cell r="B80" t="str">
            <v>E022-01-1283/2018</v>
          </cell>
          <cell r="C80" t="str">
            <v xml:space="preserve">KIPKIRUI Paul </v>
          </cell>
          <cell r="D80">
            <v>5.6</v>
          </cell>
          <cell r="E80">
            <v>3.5</v>
          </cell>
          <cell r="F80">
            <v>11.3</v>
          </cell>
          <cell r="G80">
            <v>20.399999999999999</v>
          </cell>
          <cell r="H80">
            <v>15</v>
          </cell>
          <cell r="I80">
            <v>13</v>
          </cell>
          <cell r="K80">
            <v>10</v>
          </cell>
          <cell r="M80">
            <v>38</v>
          </cell>
          <cell r="N80">
            <v>38</v>
          </cell>
          <cell r="P80">
            <v>58</v>
          </cell>
        </row>
        <row r="81">
          <cell r="B81" t="str">
            <v>E022-01-1412/2018</v>
          </cell>
          <cell r="C81" t="str">
            <v xml:space="preserve">MOMANYI Silvester Omwaga </v>
          </cell>
          <cell r="D81">
            <v>6.9</v>
          </cell>
          <cell r="E81">
            <v>4.3</v>
          </cell>
          <cell r="F81">
            <v>10.5</v>
          </cell>
          <cell r="G81">
            <v>21.7</v>
          </cell>
          <cell r="H81">
            <v>15</v>
          </cell>
          <cell r="K81">
            <v>10</v>
          </cell>
          <cell r="L81">
            <v>3</v>
          </cell>
          <cell r="M81">
            <v>28</v>
          </cell>
          <cell r="N81">
            <v>28</v>
          </cell>
          <cell r="P81">
            <v>50</v>
          </cell>
        </row>
        <row r="82">
          <cell r="B82" t="str">
            <v>E022-01-1473/2018</v>
          </cell>
          <cell r="C82" t="str">
            <v>MWORIA VINCENT MWENDE</v>
          </cell>
          <cell r="D82">
            <v>6.9</v>
          </cell>
          <cell r="E82">
            <v>4.3</v>
          </cell>
          <cell r="F82">
            <v>12</v>
          </cell>
          <cell r="G82">
            <v>23.2</v>
          </cell>
          <cell r="H82">
            <v>18</v>
          </cell>
          <cell r="I82">
            <v>18</v>
          </cell>
          <cell r="J82">
            <v>7</v>
          </cell>
          <cell r="M82">
            <v>43</v>
          </cell>
          <cell r="N82">
            <v>43</v>
          </cell>
          <cell r="P82">
            <v>66</v>
          </cell>
        </row>
        <row r="83">
          <cell r="B83" t="str">
            <v>E022-01-1475/2018</v>
          </cell>
          <cell r="C83" t="str">
            <v>KIARA BRIAN MUGAMBI</v>
          </cell>
          <cell r="D83">
            <v>7.6</v>
          </cell>
          <cell r="E83">
            <v>4.8</v>
          </cell>
          <cell r="F83">
            <v>10.1</v>
          </cell>
          <cell r="G83">
            <v>22.5</v>
          </cell>
          <cell r="H83">
            <v>16</v>
          </cell>
          <cell r="I83">
            <v>14</v>
          </cell>
          <cell r="K83">
            <v>12</v>
          </cell>
          <cell r="M83">
            <v>42</v>
          </cell>
          <cell r="N83">
            <v>42</v>
          </cell>
          <cell r="P83">
            <v>65</v>
          </cell>
        </row>
        <row r="84">
          <cell r="B84" t="str">
            <v>E022-01-1486/2018</v>
          </cell>
          <cell r="C84" t="str">
            <v>MUNENE VICTOR IAN</v>
          </cell>
          <cell r="D84">
            <v>5.6</v>
          </cell>
          <cell r="E84">
            <v>4</v>
          </cell>
          <cell r="F84">
            <v>9.4</v>
          </cell>
          <cell r="G84">
            <v>19</v>
          </cell>
          <cell r="H84">
            <v>14</v>
          </cell>
          <cell r="I84">
            <v>9</v>
          </cell>
          <cell r="K84">
            <v>7</v>
          </cell>
          <cell r="M84">
            <v>30</v>
          </cell>
          <cell r="N84">
            <v>30</v>
          </cell>
          <cell r="P84">
            <v>49</v>
          </cell>
        </row>
        <row r="85">
          <cell r="B85" t="str">
            <v>E022-01-1539/2018</v>
          </cell>
          <cell r="C85" t="str">
            <v>MWANGI LUKE VICTOR</v>
          </cell>
          <cell r="D85">
            <v>2.7</v>
          </cell>
          <cell r="E85">
            <v>3</v>
          </cell>
          <cell r="F85">
            <v>10.9</v>
          </cell>
          <cell r="G85">
            <v>16.600000000000001</v>
          </cell>
          <cell r="H85">
            <v>12</v>
          </cell>
          <cell r="I85">
            <v>10</v>
          </cell>
          <cell r="L85">
            <v>5</v>
          </cell>
          <cell r="M85">
            <v>27</v>
          </cell>
          <cell r="N85">
            <v>27</v>
          </cell>
          <cell r="P85">
            <v>44</v>
          </cell>
        </row>
        <row r="86">
          <cell r="B86" t="str">
            <v>E022-01-1566/2018</v>
          </cell>
          <cell r="C86" t="str">
            <v>MUIRURI VIVIAN  WANJIRU</v>
          </cell>
          <cell r="D86">
            <v>7.1</v>
          </cell>
          <cell r="E86">
            <v>4.9000000000000004</v>
          </cell>
          <cell r="F86">
            <v>8.3000000000000007</v>
          </cell>
          <cell r="G86">
            <v>20.3</v>
          </cell>
          <cell r="H86">
            <v>17</v>
          </cell>
          <cell r="I86">
            <v>13</v>
          </cell>
          <cell r="K86">
            <v>3</v>
          </cell>
          <cell r="M86">
            <v>33</v>
          </cell>
          <cell r="N86">
            <v>33</v>
          </cell>
          <cell r="P86">
            <v>53</v>
          </cell>
        </row>
        <row r="87">
          <cell r="B87" t="str">
            <v>E022-01-1755/2018</v>
          </cell>
          <cell r="C87" t="str">
            <v xml:space="preserve">WANJOHI Quinton Muriuki </v>
          </cell>
          <cell r="D87" t="str">
            <v/>
          </cell>
          <cell r="E87" t="str">
            <v/>
          </cell>
          <cell r="F87">
            <v>7.5</v>
          </cell>
          <cell r="G87">
            <v>7.5</v>
          </cell>
          <cell r="M87" t="str">
            <v/>
          </cell>
          <cell r="N87" t="str">
            <v>-</v>
          </cell>
          <cell r="P87" t="str">
            <v>7.5C</v>
          </cell>
        </row>
        <row r="88">
          <cell r="B88" t="str">
            <v>E022-01-1757/2018</v>
          </cell>
          <cell r="C88" t="str">
            <v xml:space="preserve">ORINA Dorothy Kwamboka </v>
          </cell>
          <cell r="D88">
            <v>7.3</v>
          </cell>
          <cell r="E88">
            <v>4.5999999999999996</v>
          </cell>
          <cell r="F88">
            <v>11.6</v>
          </cell>
          <cell r="G88">
            <v>23.5</v>
          </cell>
          <cell r="H88">
            <v>17</v>
          </cell>
          <cell r="I88">
            <v>18</v>
          </cell>
          <cell r="J88">
            <v>15</v>
          </cell>
          <cell r="M88">
            <v>50</v>
          </cell>
          <cell r="N88">
            <v>50</v>
          </cell>
          <cell r="P88">
            <v>74</v>
          </cell>
        </row>
        <row r="89">
          <cell r="B89" t="str">
            <v>E022-01-1764/2018</v>
          </cell>
          <cell r="C89" t="str">
            <v xml:space="preserve">MWANGI Martin Kinyanjui </v>
          </cell>
          <cell r="D89">
            <v>2.4</v>
          </cell>
          <cell r="E89">
            <v>3</v>
          </cell>
          <cell r="F89">
            <v>10.1</v>
          </cell>
          <cell r="G89">
            <v>15.5</v>
          </cell>
          <cell r="H89">
            <v>10</v>
          </cell>
          <cell r="I89">
            <v>6</v>
          </cell>
          <cell r="K89">
            <v>8</v>
          </cell>
          <cell r="M89">
            <v>24</v>
          </cell>
          <cell r="N89">
            <v>24</v>
          </cell>
          <cell r="P89">
            <v>40</v>
          </cell>
        </row>
        <row r="90">
          <cell r="B90" t="str">
            <v>E022-01-1789/2018</v>
          </cell>
          <cell r="C90" t="str">
            <v>KURIA IAN MARTIN</v>
          </cell>
          <cell r="D90">
            <v>5.8</v>
          </cell>
          <cell r="E90">
            <v>3.8</v>
          </cell>
          <cell r="F90">
            <v>9.4</v>
          </cell>
          <cell r="G90">
            <v>19</v>
          </cell>
          <cell r="H90">
            <v>7</v>
          </cell>
          <cell r="I90">
            <v>14</v>
          </cell>
          <cell r="L90">
            <v>11</v>
          </cell>
          <cell r="M90">
            <v>32</v>
          </cell>
          <cell r="N90">
            <v>32</v>
          </cell>
          <cell r="P90">
            <v>51</v>
          </cell>
        </row>
        <row r="91">
          <cell r="B91" t="str">
            <v>E022-01-1801/2018</v>
          </cell>
          <cell r="C91" t="str">
            <v>NGANGA  DENNIS MURAINI</v>
          </cell>
          <cell r="D91">
            <v>5.3</v>
          </cell>
          <cell r="E91">
            <v>3.8</v>
          </cell>
          <cell r="F91">
            <v>10.5</v>
          </cell>
          <cell r="G91">
            <v>19.600000000000001</v>
          </cell>
          <cell r="H91">
            <v>10</v>
          </cell>
          <cell r="I91">
            <v>11</v>
          </cell>
          <cell r="K91">
            <v>8</v>
          </cell>
          <cell r="M91">
            <v>29</v>
          </cell>
          <cell r="N91">
            <v>29</v>
          </cell>
          <cell r="P91">
            <v>49</v>
          </cell>
        </row>
        <row r="92">
          <cell r="B92" t="str">
            <v>E022-01-1813/2018</v>
          </cell>
          <cell r="C92" t="str">
            <v>WANJERI Mary Wanjiku</v>
          </cell>
          <cell r="D92">
            <v>6.2</v>
          </cell>
          <cell r="E92">
            <v>4</v>
          </cell>
          <cell r="F92">
            <v>10.1</v>
          </cell>
          <cell r="G92">
            <v>20.3</v>
          </cell>
          <cell r="H92">
            <v>15</v>
          </cell>
          <cell r="I92">
            <v>14</v>
          </cell>
          <cell r="K92">
            <v>10</v>
          </cell>
          <cell r="M92">
            <v>39</v>
          </cell>
          <cell r="N92">
            <v>39</v>
          </cell>
          <cell r="P92">
            <v>59</v>
          </cell>
        </row>
        <row r="93">
          <cell r="B93" t="str">
            <v>E022-01-1816/2018</v>
          </cell>
          <cell r="C93" t="str">
            <v>KIOKO EVANS MUTUKU</v>
          </cell>
          <cell r="D93">
            <v>7.1</v>
          </cell>
          <cell r="E93">
            <v>4.5999999999999996</v>
          </cell>
          <cell r="F93">
            <v>10.1</v>
          </cell>
          <cell r="G93">
            <v>21.8</v>
          </cell>
          <cell r="H93">
            <v>19</v>
          </cell>
          <cell r="I93">
            <v>15</v>
          </cell>
          <cell r="K93">
            <v>7</v>
          </cell>
          <cell r="M93">
            <v>41</v>
          </cell>
          <cell r="N93">
            <v>41</v>
          </cell>
          <cell r="P93">
            <v>63</v>
          </cell>
        </row>
        <row r="94">
          <cell r="B94" t="str">
            <v>E022-01-1824/2018</v>
          </cell>
          <cell r="C94" t="str">
            <v xml:space="preserve">KAMIRI Victor Aminiel Njunge </v>
          </cell>
          <cell r="D94">
            <v>1.3</v>
          </cell>
          <cell r="E94">
            <v>3</v>
          </cell>
          <cell r="F94">
            <v>9.8000000000000007</v>
          </cell>
          <cell r="G94">
            <v>14.1</v>
          </cell>
          <cell r="H94">
            <v>11</v>
          </cell>
          <cell r="I94">
            <v>11</v>
          </cell>
          <cell r="K94">
            <v>4</v>
          </cell>
          <cell r="M94">
            <v>26</v>
          </cell>
          <cell r="N94">
            <v>26</v>
          </cell>
          <cell r="P94">
            <v>40</v>
          </cell>
        </row>
        <row r="95">
          <cell r="B95" t="str">
            <v>E022-01-1828/2018</v>
          </cell>
          <cell r="C95" t="str">
            <v xml:space="preserve">MULWA Joseph Musya </v>
          </cell>
          <cell r="D95">
            <v>6.2</v>
          </cell>
          <cell r="E95">
            <v>0</v>
          </cell>
          <cell r="F95">
            <v>10.5</v>
          </cell>
          <cell r="G95">
            <v>16.7</v>
          </cell>
          <cell r="H95">
            <v>16</v>
          </cell>
          <cell r="I95">
            <v>13</v>
          </cell>
          <cell r="K95">
            <v>6</v>
          </cell>
          <cell r="M95">
            <v>35</v>
          </cell>
          <cell r="N95">
            <v>35</v>
          </cell>
          <cell r="P95">
            <v>52</v>
          </cell>
        </row>
        <row r="96">
          <cell r="B96" t="str">
            <v>E022-01-1831/2018</v>
          </cell>
          <cell r="C96" t="str">
            <v>CHERUIYOT Desmond</v>
          </cell>
          <cell r="D96">
            <v>7.3</v>
          </cell>
          <cell r="E96">
            <v>4.8</v>
          </cell>
          <cell r="F96">
            <v>10.5</v>
          </cell>
          <cell r="G96">
            <v>22.6</v>
          </cell>
          <cell r="H96">
            <v>10</v>
          </cell>
          <cell r="I96">
            <v>19</v>
          </cell>
          <cell r="K96">
            <v>13</v>
          </cell>
          <cell r="M96">
            <v>42</v>
          </cell>
          <cell r="N96">
            <v>42</v>
          </cell>
          <cell r="P96">
            <v>65</v>
          </cell>
        </row>
        <row r="97">
          <cell r="B97" t="str">
            <v>E022-01-1832/2018</v>
          </cell>
          <cell r="C97" t="str">
            <v>MUKIRI LORNACLARE</v>
          </cell>
          <cell r="D97">
            <v>4.4000000000000004</v>
          </cell>
          <cell r="E97">
            <v>3.3</v>
          </cell>
          <cell r="F97">
            <v>9.4</v>
          </cell>
          <cell r="G97">
            <v>17.100000000000001</v>
          </cell>
          <cell r="H97">
            <v>17</v>
          </cell>
          <cell r="I97">
            <v>13</v>
          </cell>
          <cell r="K97">
            <v>9</v>
          </cell>
          <cell r="M97">
            <v>39</v>
          </cell>
          <cell r="N97">
            <v>39</v>
          </cell>
          <cell r="P97">
            <v>56</v>
          </cell>
        </row>
        <row r="98">
          <cell r="B98" t="str">
            <v>E022-01-1838/2018</v>
          </cell>
          <cell r="C98" t="str">
            <v>MATHENGE Timons Kingau</v>
          </cell>
          <cell r="D98">
            <v>6.9</v>
          </cell>
          <cell r="E98">
            <v>3.8</v>
          </cell>
          <cell r="F98">
            <v>10.5</v>
          </cell>
          <cell r="G98">
            <v>21.2</v>
          </cell>
          <cell r="H98">
            <v>14</v>
          </cell>
          <cell r="I98">
            <v>13</v>
          </cell>
          <cell r="L98">
            <v>9</v>
          </cell>
          <cell r="M98">
            <v>36</v>
          </cell>
          <cell r="N98">
            <v>36</v>
          </cell>
          <cell r="P98">
            <v>57</v>
          </cell>
        </row>
        <row r="99">
          <cell r="B99" t="str">
            <v>E022-01-1753/2017</v>
          </cell>
          <cell r="C99" t="str">
            <v>CHEPKIRUI Janet</v>
          </cell>
          <cell r="D99">
            <v>8.1999999999999993</v>
          </cell>
          <cell r="E99">
            <v>4.8</v>
          </cell>
          <cell r="F99">
            <v>10.5</v>
          </cell>
          <cell r="G99">
            <v>23.5</v>
          </cell>
          <cell r="H99">
            <v>19</v>
          </cell>
          <cell r="I99">
            <v>15</v>
          </cell>
          <cell r="K99">
            <v>12</v>
          </cell>
          <cell r="M99">
            <v>46</v>
          </cell>
          <cell r="N99">
            <v>46</v>
          </cell>
          <cell r="P99">
            <v>70</v>
          </cell>
        </row>
        <row r="100">
          <cell r="B100" t="str">
            <v>E022-01-0736/2017</v>
          </cell>
          <cell r="C100" t="str">
            <v>WAMBANI Esther</v>
          </cell>
          <cell r="D100">
            <v>5.8</v>
          </cell>
          <cell r="E100">
            <v>3.8</v>
          </cell>
          <cell r="F100">
            <v>8.3000000000000007</v>
          </cell>
          <cell r="G100">
            <v>17.899999999999999</v>
          </cell>
          <cell r="H100">
            <v>13</v>
          </cell>
          <cell r="I100">
            <v>9</v>
          </cell>
          <cell r="L100">
            <v>2</v>
          </cell>
          <cell r="M100">
            <v>24</v>
          </cell>
          <cell r="N100">
            <v>24</v>
          </cell>
          <cell r="P100">
            <v>42</v>
          </cell>
        </row>
        <row r="101">
          <cell r="B101" t="str">
            <v>E022-01-0748/2017</v>
          </cell>
          <cell r="C101" t="str">
            <v>SIMIYU M. MIGAH</v>
          </cell>
          <cell r="D101">
            <v>5.6</v>
          </cell>
          <cell r="E101">
            <v>3.8</v>
          </cell>
          <cell r="F101">
            <v>9.8000000000000007</v>
          </cell>
          <cell r="G101">
            <v>19.2</v>
          </cell>
          <cell r="H101">
            <v>11</v>
          </cell>
          <cell r="I101">
            <v>4</v>
          </cell>
          <cell r="K101">
            <v>10</v>
          </cell>
          <cell r="M101">
            <v>25</v>
          </cell>
          <cell r="N101">
            <v>25</v>
          </cell>
          <cell r="P101">
            <v>44</v>
          </cell>
        </row>
        <row r="102">
          <cell r="D102" t="str">
            <v/>
          </cell>
          <cell r="E102" t="str">
            <v/>
          </cell>
          <cell r="M102" t="str">
            <v/>
          </cell>
          <cell r="N102" t="str">
            <v>-</v>
          </cell>
          <cell r="P102" t="str">
            <v>-</v>
          </cell>
        </row>
        <row r="103">
          <cell r="D103" t="str">
            <v/>
          </cell>
          <cell r="E103" t="str">
            <v/>
          </cell>
          <cell r="M103" t="str">
            <v/>
          </cell>
          <cell r="N103" t="str">
            <v>-</v>
          </cell>
          <cell r="P103" t="str">
            <v>-</v>
          </cell>
        </row>
        <row r="104">
          <cell r="D104" t="str">
            <v/>
          </cell>
          <cell r="E104" t="str">
            <v/>
          </cell>
          <cell r="M104" t="str">
            <v/>
          </cell>
          <cell r="N104" t="str">
            <v>-</v>
          </cell>
          <cell r="P104" t="str">
            <v>-</v>
          </cell>
        </row>
        <row r="105">
          <cell r="D105" t="str">
            <v/>
          </cell>
          <cell r="E105" t="str">
            <v/>
          </cell>
          <cell r="M105" t="str">
            <v/>
          </cell>
          <cell r="N105" t="str">
            <v>-</v>
          </cell>
          <cell r="P105" t="str">
            <v>-</v>
          </cell>
        </row>
        <row r="106">
          <cell r="D106" t="str">
            <v/>
          </cell>
          <cell r="E106" t="str">
            <v/>
          </cell>
          <cell r="M106" t="str">
            <v/>
          </cell>
          <cell r="N106" t="str">
            <v>-</v>
          </cell>
          <cell r="P106" t="str">
            <v>-</v>
          </cell>
        </row>
        <row r="107">
          <cell r="D107" t="str">
            <v/>
          </cell>
          <cell r="E107" t="str">
            <v/>
          </cell>
          <cell r="M107" t="str">
            <v/>
          </cell>
          <cell r="N107" t="str">
            <v>-</v>
          </cell>
          <cell r="P107" t="str">
            <v>-</v>
          </cell>
        </row>
        <row r="108">
          <cell r="D108" t="str">
            <v/>
          </cell>
          <cell r="E108" t="str">
            <v/>
          </cell>
          <cell r="M108" t="str">
            <v xml:space="preserve"> </v>
          </cell>
          <cell r="N108" t="str">
            <v>-</v>
          </cell>
          <cell r="P108" t="str">
            <v>-</v>
          </cell>
        </row>
      </sheetData>
      <sheetData sheetId="10" refreshError="1">
        <row r="12">
          <cell r="B12" t="str">
            <v>E022-01-0113/2018</v>
          </cell>
          <cell r="C12" t="str">
            <v>MANDO VICTOR GITHINJI</v>
          </cell>
          <cell r="D12">
            <v>3.8</v>
          </cell>
          <cell r="E12">
            <v>3</v>
          </cell>
          <cell r="F12">
            <v>10</v>
          </cell>
          <cell r="G12">
            <v>16.8</v>
          </cell>
          <cell r="H12">
            <v>9.5</v>
          </cell>
          <cell r="K12">
            <v>2</v>
          </cell>
          <cell r="L12">
            <v>5</v>
          </cell>
          <cell r="M12">
            <v>16.5</v>
          </cell>
          <cell r="N12">
            <v>16.5</v>
          </cell>
          <cell r="P12">
            <v>33</v>
          </cell>
        </row>
        <row r="13">
          <cell r="B13" t="str">
            <v>E022-01-0278/2018</v>
          </cell>
          <cell r="C13" t="str">
            <v>MENGICH Kipkemei Oliver</v>
          </cell>
          <cell r="D13">
            <v>7.1</v>
          </cell>
          <cell r="E13">
            <v>3.2</v>
          </cell>
          <cell r="F13">
            <v>10</v>
          </cell>
          <cell r="G13">
            <v>20.3</v>
          </cell>
          <cell r="H13">
            <v>13</v>
          </cell>
          <cell r="I13">
            <v>19</v>
          </cell>
          <cell r="L13">
            <v>9</v>
          </cell>
          <cell r="M13">
            <v>41</v>
          </cell>
          <cell r="N13">
            <v>41</v>
          </cell>
          <cell r="P13">
            <v>61</v>
          </cell>
        </row>
        <row r="14">
          <cell r="B14" t="str">
            <v>E022-01-0281/2018</v>
          </cell>
          <cell r="C14" t="str">
            <v xml:space="preserve">MATHENGE Joseph Maina </v>
          </cell>
          <cell r="D14">
            <v>5.7</v>
          </cell>
          <cell r="E14">
            <v>3.6</v>
          </cell>
          <cell r="F14">
            <v>11</v>
          </cell>
          <cell r="G14">
            <v>20.3</v>
          </cell>
          <cell r="H14">
            <v>21</v>
          </cell>
          <cell r="I14">
            <v>10</v>
          </cell>
          <cell r="K14">
            <v>18</v>
          </cell>
          <cell r="M14">
            <v>49</v>
          </cell>
          <cell r="N14">
            <v>49</v>
          </cell>
          <cell r="P14">
            <v>69</v>
          </cell>
        </row>
        <row r="15">
          <cell r="B15" t="str">
            <v>E022-01-0376/2018</v>
          </cell>
          <cell r="C15" t="str">
            <v xml:space="preserve">GITUMA Michael Kimathi </v>
          </cell>
          <cell r="D15" t="str">
            <v/>
          </cell>
          <cell r="E15" t="str">
            <v/>
          </cell>
          <cell r="F15" t="str">
            <v>-</v>
          </cell>
          <cell r="G15" t="str">
            <v>-</v>
          </cell>
          <cell r="M15" t="str">
            <v/>
          </cell>
          <cell r="N15" t="str">
            <v>-</v>
          </cell>
          <cell r="P15" t="str">
            <v>-</v>
          </cell>
        </row>
        <row r="16">
          <cell r="B16" t="str">
            <v>E022-01-0479/2018</v>
          </cell>
          <cell r="C16" t="str">
            <v>BETT Kipkorir Morgan</v>
          </cell>
          <cell r="D16">
            <v>7.4</v>
          </cell>
          <cell r="E16">
            <v>3.5</v>
          </cell>
          <cell r="F16">
            <v>10</v>
          </cell>
          <cell r="G16">
            <v>20.9</v>
          </cell>
          <cell r="H16">
            <v>14</v>
          </cell>
          <cell r="I16">
            <v>14</v>
          </cell>
          <cell r="K16">
            <v>8</v>
          </cell>
          <cell r="M16">
            <v>36</v>
          </cell>
          <cell r="N16">
            <v>36</v>
          </cell>
          <cell r="P16">
            <v>57</v>
          </cell>
        </row>
        <row r="17">
          <cell r="B17" t="str">
            <v>E022-01-0491/2018</v>
          </cell>
          <cell r="C17" t="str">
            <v xml:space="preserve">WAFULA Nickson Wirula </v>
          </cell>
          <cell r="D17">
            <v>4.3</v>
          </cell>
          <cell r="E17">
            <v>3.2</v>
          </cell>
          <cell r="F17">
            <v>10</v>
          </cell>
          <cell r="G17">
            <v>17.5</v>
          </cell>
          <cell r="H17">
            <v>17</v>
          </cell>
          <cell r="I17">
            <v>19</v>
          </cell>
          <cell r="K17">
            <v>8</v>
          </cell>
          <cell r="M17">
            <v>44</v>
          </cell>
          <cell r="N17">
            <v>44</v>
          </cell>
          <cell r="P17">
            <v>62</v>
          </cell>
        </row>
        <row r="18">
          <cell r="B18" t="str">
            <v>E022-01-0496/2018</v>
          </cell>
          <cell r="C18" t="str">
            <v xml:space="preserve">WAITHIRA Allan Mucheru </v>
          </cell>
          <cell r="D18">
            <v>7.7</v>
          </cell>
          <cell r="E18">
            <v>3.7</v>
          </cell>
          <cell r="F18">
            <v>10</v>
          </cell>
          <cell r="G18">
            <v>21.4</v>
          </cell>
          <cell r="H18">
            <v>16.5</v>
          </cell>
          <cell r="I18">
            <v>12</v>
          </cell>
          <cell r="K18">
            <v>8</v>
          </cell>
          <cell r="M18">
            <v>36.5</v>
          </cell>
          <cell r="N18">
            <v>36.5</v>
          </cell>
          <cell r="P18">
            <v>58</v>
          </cell>
        </row>
        <row r="19">
          <cell r="B19" t="str">
            <v>E022-01-0762/2018</v>
          </cell>
          <cell r="C19" t="str">
            <v>MBAGA Gyavira Tuzinde</v>
          </cell>
          <cell r="D19">
            <v>5.0999999999999996</v>
          </cell>
          <cell r="E19">
            <v>3.2</v>
          </cell>
          <cell r="F19">
            <v>10</v>
          </cell>
          <cell r="G19">
            <v>18.3</v>
          </cell>
          <cell r="H19">
            <v>8</v>
          </cell>
          <cell r="I19">
            <v>9</v>
          </cell>
          <cell r="J19">
            <v>6</v>
          </cell>
          <cell r="M19">
            <v>23</v>
          </cell>
          <cell r="N19">
            <v>23</v>
          </cell>
          <cell r="P19">
            <v>41</v>
          </cell>
        </row>
        <row r="20">
          <cell r="B20" t="str">
            <v>E022-01-0764/2018</v>
          </cell>
          <cell r="C20" t="str">
            <v>WAITHAKA MARTIN MWANGI</v>
          </cell>
          <cell r="D20">
            <v>3.2</v>
          </cell>
          <cell r="E20">
            <v>4</v>
          </cell>
          <cell r="F20">
            <v>11</v>
          </cell>
          <cell r="G20">
            <v>18.2</v>
          </cell>
          <cell r="H20">
            <v>12</v>
          </cell>
          <cell r="I20">
            <v>14</v>
          </cell>
          <cell r="K20">
            <v>3</v>
          </cell>
          <cell r="M20">
            <v>29</v>
          </cell>
          <cell r="N20">
            <v>29</v>
          </cell>
          <cell r="P20">
            <v>47</v>
          </cell>
        </row>
        <row r="21">
          <cell r="B21" t="str">
            <v>E022-01-1045/2018</v>
          </cell>
          <cell r="C21" t="str">
            <v>MWALUGHO Elijah Masaka</v>
          </cell>
          <cell r="D21">
            <v>6.1</v>
          </cell>
          <cell r="E21">
            <v>3.6</v>
          </cell>
          <cell r="F21">
            <v>10</v>
          </cell>
          <cell r="G21">
            <v>19.7</v>
          </cell>
          <cell r="H21">
            <v>8</v>
          </cell>
          <cell r="I21">
            <v>12</v>
          </cell>
          <cell r="L21">
            <v>4</v>
          </cell>
          <cell r="M21">
            <v>24</v>
          </cell>
          <cell r="N21">
            <v>24</v>
          </cell>
          <cell r="P21">
            <v>44</v>
          </cell>
        </row>
        <row r="22">
          <cell r="B22" t="str">
            <v>E022-01-1046/2018</v>
          </cell>
          <cell r="C22" t="str">
            <v>OLOLCHOKI Duncan Mwaniki</v>
          </cell>
          <cell r="D22">
            <v>4.3</v>
          </cell>
          <cell r="E22">
            <v>3.5</v>
          </cell>
          <cell r="F22">
            <v>10</v>
          </cell>
          <cell r="G22">
            <v>17.8</v>
          </cell>
          <cell r="H22">
            <v>16</v>
          </cell>
          <cell r="I22">
            <v>14</v>
          </cell>
          <cell r="L22">
            <v>8</v>
          </cell>
          <cell r="M22">
            <v>38</v>
          </cell>
          <cell r="N22">
            <v>38</v>
          </cell>
          <cell r="P22">
            <v>56</v>
          </cell>
        </row>
        <row r="23">
          <cell r="B23" t="str">
            <v>E022-01-1047/2018</v>
          </cell>
          <cell r="C23" t="str">
            <v>WACHIRA Maurice Mwangi</v>
          </cell>
          <cell r="D23">
            <v>5</v>
          </cell>
          <cell r="E23">
            <v>2.9</v>
          </cell>
          <cell r="F23">
            <v>10</v>
          </cell>
          <cell r="G23">
            <v>17.899999999999999</v>
          </cell>
          <cell r="H23">
            <v>16</v>
          </cell>
          <cell r="I23">
            <v>10</v>
          </cell>
          <cell r="J23">
            <v>10.5</v>
          </cell>
          <cell r="M23">
            <v>36.5</v>
          </cell>
          <cell r="N23">
            <v>36.5</v>
          </cell>
          <cell r="P23">
            <v>54</v>
          </cell>
        </row>
        <row r="24">
          <cell r="B24" t="str">
            <v>E022-01-1048/2018</v>
          </cell>
          <cell r="C24" t="str">
            <v>SESAT Kiprop Ian</v>
          </cell>
          <cell r="D24">
            <v>5.6</v>
          </cell>
          <cell r="E24">
            <v>3.7</v>
          </cell>
          <cell r="F24">
            <v>10</v>
          </cell>
          <cell r="G24">
            <v>19.3</v>
          </cell>
          <cell r="H24">
            <v>12</v>
          </cell>
          <cell r="I24">
            <v>18</v>
          </cell>
          <cell r="L24">
            <v>7.5</v>
          </cell>
          <cell r="M24">
            <v>37.5</v>
          </cell>
          <cell r="N24">
            <v>37.5</v>
          </cell>
          <cell r="P24">
            <v>57</v>
          </cell>
        </row>
        <row r="25">
          <cell r="B25" t="str">
            <v>E022-01-1049/2018</v>
          </cell>
          <cell r="C25" t="str">
            <v>MUTHIANI Albert Mwenga</v>
          </cell>
          <cell r="D25">
            <v>7.8</v>
          </cell>
          <cell r="E25">
            <v>3.6</v>
          </cell>
          <cell r="F25">
            <v>10</v>
          </cell>
          <cell r="G25">
            <v>21.4</v>
          </cell>
          <cell r="H25">
            <v>15</v>
          </cell>
          <cell r="J25">
            <v>12</v>
          </cell>
          <cell r="L25">
            <v>8</v>
          </cell>
          <cell r="M25">
            <v>35</v>
          </cell>
          <cell r="N25">
            <v>35</v>
          </cell>
          <cell r="P25">
            <v>56</v>
          </cell>
        </row>
        <row r="26">
          <cell r="B26" t="str">
            <v>E022-01-1050/2018</v>
          </cell>
          <cell r="C26" t="str">
            <v>TSUMA Brian Mwango</v>
          </cell>
          <cell r="D26" t="str">
            <v/>
          </cell>
          <cell r="E26" t="str">
            <v/>
          </cell>
          <cell r="F26" t="str">
            <v>-</v>
          </cell>
          <cell r="G26" t="str">
            <v>-</v>
          </cell>
          <cell r="M26" t="str">
            <v/>
          </cell>
          <cell r="N26" t="str">
            <v>-</v>
          </cell>
          <cell r="P26" t="str">
            <v>-</v>
          </cell>
        </row>
        <row r="27">
          <cell r="B27" t="str">
            <v>E022-01-1051/2018</v>
          </cell>
          <cell r="C27" t="str">
            <v>MWANGI Angela Wakarura</v>
          </cell>
          <cell r="D27">
            <v>9.4</v>
          </cell>
          <cell r="E27">
            <v>3.5</v>
          </cell>
          <cell r="F27">
            <v>10</v>
          </cell>
          <cell r="G27">
            <v>22.9</v>
          </cell>
          <cell r="H27">
            <v>14</v>
          </cell>
          <cell r="J27">
            <v>6.5</v>
          </cell>
          <cell r="K27">
            <v>8.5</v>
          </cell>
          <cell r="M27">
            <v>29</v>
          </cell>
          <cell r="N27">
            <v>29</v>
          </cell>
          <cell r="P27">
            <v>52</v>
          </cell>
        </row>
        <row r="28">
          <cell r="B28" t="str">
            <v>E022-01-1052/2018</v>
          </cell>
          <cell r="C28" t="str">
            <v>CHEPKIRUI Brillian</v>
          </cell>
          <cell r="D28">
            <v>6.7</v>
          </cell>
          <cell r="E28">
            <v>2.8</v>
          </cell>
          <cell r="F28">
            <v>10</v>
          </cell>
          <cell r="G28">
            <v>19.5</v>
          </cell>
          <cell r="M28" t="str">
            <v/>
          </cell>
          <cell r="N28" t="str">
            <v>-</v>
          </cell>
          <cell r="P28" t="str">
            <v>19.5C</v>
          </cell>
        </row>
        <row r="29">
          <cell r="B29" t="str">
            <v>E022-01-1053/2018</v>
          </cell>
          <cell r="C29" t="str">
            <v>MUCHIRI Dan Munene</v>
          </cell>
          <cell r="D29">
            <v>9.5</v>
          </cell>
          <cell r="E29">
            <v>3.1</v>
          </cell>
          <cell r="F29">
            <v>10</v>
          </cell>
          <cell r="G29">
            <v>22.6</v>
          </cell>
          <cell r="H29">
            <v>14</v>
          </cell>
          <cell r="I29">
            <v>14</v>
          </cell>
          <cell r="K29">
            <v>7</v>
          </cell>
          <cell r="M29">
            <v>35</v>
          </cell>
          <cell r="N29">
            <v>35</v>
          </cell>
          <cell r="P29">
            <v>58</v>
          </cell>
        </row>
        <row r="30">
          <cell r="B30" t="str">
            <v>E022-01-1054/2018</v>
          </cell>
          <cell r="C30" t="str">
            <v>MUTEGI Munene Fredrick</v>
          </cell>
          <cell r="D30">
            <v>3.2</v>
          </cell>
          <cell r="E30">
            <v>1.6</v>
          </cell>
          <cell r="F30">
            <v>10</v>
          </cell>
          <cell r="G30">
            <v>14.8</v>
          </cell>
          <cell r="H30">
            <v>5.5</v>
          </cell>
          <cell r="I30">
            <v>11</v>
          </cell>
          <cell r="K30">
            <v>0</v>
          </cell>
          <cell r="M30">
            <v>16.5</v>
          </cell>
          <cell r="N30">
            <v>16.5</v>
          </cell>
          <cell r="P30">
            <v>31</v>
          </cell>
        </row>
        <row r="31">
          <cell r="B31" t="str">
            <v>E022-01-1055/2018</v>
          </cell>
          <cell r="C31" t="str">
            <v>MAINA Josphat Macharia</v>
          </cell>
          <cell r="D31">
            <v>8.8000000000000007</v>
          </cell>
          <cell r="E31">
            <v>3.8</v>
          </cell>
          <cell r="F31">
            <v>10</v>
          </cell>
          <cell r="G31">
            <v>22.6</v>
          </cell>
          <cell r="H31">
            <v>20</v>
          </cell>
          <cell r="I31">
            <v>18</v>
          </cell>
          <cell r="L31">
            <v>9</v>
          </cell>
          <cell r="M31">
            <v>47</v>
          </cell>
          <cell r="N31">
            <v>47</v>
          </cell>
          <cell r="P31">
            <v>70</v>
          </cell>
        </row>
        <row r="32">
          <cell r="B32" t="str">
            <v>E022-01-1056/2018</v>
          </cell>
          <cell r="C32" t="str">
            <v>SHIBIRITI Calvine Mwanzi</v>
          </cell>
          <cell r="D32">
            <v>6.7</v>
          </cell>
          <cell r="E32">
            <v>3.4</v>
          </cell>
          <cell r="F32">
            <v>10</v>
          </cell>
          <cell r="G32">
            <v>20.100000000000001</v>
          </cell>
          <cell r="H32">
            <v>16.5</v>
          </cell>
          <cell r="I32">
            <v>17</v>
          </cell>
          <cell r="L32">
            <v>14.5</v>
          </cell>
          <cell r="M32">
            <v>48</v>
          </cell>
          <cell r="N32">
            <v>48</v>
          </cell>
          <cell r="P32">
            <v>68</v>
          </cell>
        </row>
        <row r="33">
          <cell r="B33" t="str">
            <v>E022-01-1057/2018</v>
          </cell>
          <cell r="C33" t="str">
            <v>ANITA HEATHER C</v>
          </cell>
          <cell r="D33">
            <v>5.5</v>
          </cell>
          <cell r="E33">
            <v>3.4</v>
          </cell>
          <cell r="F33">
            <v>11</v>
          </cell>
          <cell r="G33">
            <v>19.899999999999999</v>
          </cell>
          <cell r="H33">
            <v>13</v>
          </cell>
          <cell r="I33">
            <v>20</v>
          </cell>
          <cell r="L33">
            <v>6</v>
          </cell>
          <cell r="M33">
            <v>39</v>
          </cell>
          <cell r="N33">
            <v>39</v>
          </cell>
          <cell r="P33">
            <v>59</v>
          </cell>
        </row>
        <row r="34">
          <cell r="B34" t="str">
            <v>E022-01-1058/2018</v>
          </cell>
          <cell r="C34" t="str">
            <v xml:space="preserve">MOHAMED Hyder Haitham </v>
          </cell>
          <cell r="D34" t="str">
            <v/>
          </cell>
          <cell r="E34" t="str">
            <v/>
          </cell>
          <cell r="F34" t="str">
            <v>-</v>
          </cell>
          <cell r="G34" t="str">
            <v>-</v>
          </cell>
          <cell r="M34" t="str">
            <v/>
          </cell>
          <cell r="N34" t="str">
            <v>-</v>
          </cell>
          <cell r="P34" t="str">
            <v>-</v>
          </cell>
        </row>
        <row r="35">
          <cell r="B35" t="str">
            <v>E022-01-1059/2018</v>
          </cell>
          <cell r="C35" t="str">
            <v>CHEGE Gladwell Nyambura</v>
          </cell>
          <cell r="D35">
            <v>7.7</v>
          </cell>
          <cell r="E35">
            <v>3.3</v>
          </cell>
          <cell r="F35">
            <v>10</v>
          </cell>
          <cell r="G35">
            <v>21</v>
          </cell>
          <cell r="H35">
            <v>18</v>
          </cell>
          <cell r="I35">
            <v>20</v>
          </cell>
          <cell r="L35">
            <v>7</v>
          </cell>
          <cell r="M35">
            <v>45</v>
          </cell>
          <cell r="N35">
            <v>45</v>
          </cell>
          <cell r="P35">
            <v>66</v>
          </cell>
        </row>
        <row r="36">
          <cell r="B36" t="str">
            <v>E022-01-1060/2018</v>
          </cell>
          <cell r="C36" t="str">
            <v>MURIUKI Brian Gacheru</v>
          </cell>
          <cell r="D36">
            <v>7.7</v>
          </cell>
          <cell r="E36">
            <v>3.1</v>
          </cell>
          <cell r="F36">
            <v>10</v>
          </cell>
          <cell r="G36">
            <v>20.8</v>
          </cell>
          <cell r="H36">
            <v>13</v>
          </cell>
          <cell r="I36">
            <v>11</v>
          </cell>
          <cell r="K36">
            <v>10</v>
          </cell>
          <cell r="M36">
            <v>34</v>
          </cell>
          <cell r="N36">
            <v>34</v>
          </cell>
          <cell r="P36">
            <v>55</v>
          </cell>
        </row>
        <row r="37">
          <cell r="B37" t="str">
            <v>E022-01-1061/2018</v>
          </cell>
          <cell r="C37" t="str">
            <v>MOHAMMAD ALI MBARAK</v>
          </cell>
          <cell r="D37">
            <v>6.2</v>
          </cell>
          <cell r="E37">
            <v>3.4</v>
          </cell>
          <cell r="F37">
            <v>10</v>
          </cell>
          <cell r="G37">
            <v>19.600000000000001</v>
          </cell>
          <cell r="H37">
            <v>27</v>
          </cell>
          <cell r="I37">
            <v>17</v>
          </cell>
          <cell r="L37">
            <v>13</v>
          </cell>
          <cell r="M37">
            <v>57</v>
          </cell>
          <cell r="N37">
            <v>57</v>
          </cell>
          <cell r="P37">
            <v>77</v>
          </cell>
        </row>
        <row r="38">
          <cell r="B38" t="str">
            <v>E022-01-1062/2018</v>
          </cell>
          <cell r="C38" t="str">
            <v>MUTUNGA Mariam Mwende</v>
          </cell>
          <cell r="D38" t="str">
            <v/>
          </cell>
          <cell r="E38" t="str">
            <v/>
          </cell>
          <cell r="F38" t="str">
            <v>-</v>
          </cell>
          <cell r="G38" t="str">
            <v>-</v>
          </cell>
          <cell r="M38" t="str">
            <v/>
          </cell>
          <cell r="N38" t="str">
            <v>-</v>
          </cell>
          <cell r="P38" t="str">
            <v>-</v>
          </cell>
        </row>
        <row r="39">
          <cell r="B39" t="str">
            <v>E022-01-1063/2018</v>
          </cell>
          <cell r="C39" t="str">
            <v>MBURUGU Frankline Mutuma</v>
          </cell>
          <cell r="D39">
            <v>4.4000000000000004</v>
          </cell>
          <cell r="E39">
            <v>2.9</v>
          </cell>
          <cell r="F39">
            <v>11</v>
          </cell>
          <cell r="G39">
            <v>18.3</v>
          </cell>
          <cell r="H39">
            <v>15</v>
          </cell>
          <cell r="I39">
            <v>10</v>
          </cell>
          <cell r="J39">
            <v>2.5</v>
          </cell>
          <cell r="M39">
            <v>27.5</v>
          </cell>
          <cell r="N39">
            <v>27.5</v>
          </cell>
          <cell r="P39">
            <v>46</v>
          </cell>
        </row>
        <row r="40">
          <cell r="B40" t="str">
            <v>E022-01-1064/2018</v>
          </cell>
          <cell r="C40" t="str">
            <v>MUTHEE Amos Munene</v>
          </cell>
          <cell r="D40">
            <v>5.5</v>
          </cell>
          <cell r="E40">
            <v>3.8</v>
          </cell>
          <cell r="F40">
            <v>10</v>
          </cell>
          <cell r="G40">
            <v>19.3</v>
          </cell>
          <cell r="H40">
            <v>24</v>
          </cell>
          <cell r="I40">
            <v>12.5</v>
          </cell>
          <cell r="L40">
            <v>14.5</v>
          </cell>
          <cell r="M40">
            <v>51</v>
          </cell>
          <cell r="N40">
            <v>51</v>
          </cell>
          <cell r="P40">
            <v>70</v>
          </cell>
        </row>
        <row r="41">
          <cell r="B41" t="str">
            <v>E022-01-1065/2018</v>
          </cell>
          <cell r="C41" t="str">
            <v>MACHARIA Paul Muchogo</v>
          </cell>
          <cell r="D41">
            <v>7.4</v>
          </cell>
          <cell r="E41">
            <v>3.5</v>
          </cell>
          <cell r="F41">
            <v>10</v>
          </cell>
          <cell r="G41">
            <v>20.9</v>
          </cell>
          <cell r="H41">
            <v>22.5</v>
          </cell>
          <cell r="I41">
            <v>17</v>
          </cell>
          <cell r="J41">
            <v>10</v>
          </cell>
          <cell r="M41">
            <v>49.5</v>
          </cell>
          <cell r="N41">
            <v>49.5</v>
          </cell>
          <cell r="P41">
            <v>70</v>
          </cell>
        </row>
        <row r="42">
          <cell r="B42" t="str">
            <v>E022-01-1066/2018</v>
          </cell>
          <cell r="C42" t="str">
            <v>MUTURI Lorna Muthoni</v>
          </cell>
          <cell r="D42">
            <v>7.2</v>
          </cell>
          <cell r="E42">
            <v>3.8</v>
          </cell>
          <cell r="F42">
            <v>10</v>
          </cell>
          <cell r="G42">
            <v>21</v>
          </cell>
          <cell r="H42">
            <v>26</v>
          </cell>
          <cell r="I42">
            <v>20</v>
          </cell>
          <cell r="K42">
            <v>17</v>
          </cell>
          <cell r="M42">
            <v>63</v>
          </cell>
          <cell r="N42">
            <v>63</v>
          </cell>
          <cell r="P42">
            <v>84</v>
          </cell>
        </row>
        <row r="43">
          <cell r="B43" t="str">
            <v>E022-01-1067/2018</v>
          </cell>
          <cell r="C43" t="str">
            <v>ONGAYO Aswan Abishai</v>
          </cell>
          <cell r="D43">
            <v>4.4000000000000004</v>
          </cell>
          <cell r="E43">
            <v>3.7</v>
          </cell>
          <cell r="F43">
            <v>10</v>
          </cell>
          <cell r="G43">
            <v>18.100000000000001</v>
          </cell>
          <cell r="H43">
            <v>6</v>
          </cell>
          <cell r="I43">
            <v>16.5</v>
          </cell>
          <cell r="L43">
            <v>11.5</v>
          </cell>
          <cell r="M43">
            <v>34</v>
          </cell>
          <cell r="N43">
            <v>34</v>
          </cell>
          <cell r="P43">
            <v>52</v>
          </cell>
        </row>
        <row r="44">
          <cell r="B44" t="str">
            <v>E022-01-1068/2018</v>
          </cell>
          <cell r="C44" t="str">
            <v>GITHINJI Anthony Kanogo</v>
          </cell>
          <cell r="D44">
            <v>6.7</v>
          </cell>
          <cell r="E44">
            <v>1.1000000000000001</v>
          </cell>
          <cell r="F44">
            <v>10</v>
          </cell>
          <cell r="G44">
            <v>17.8</v>
          </cell>
          <cell r="H44">
            <v>17</v>
          </cell>
          <cell r="I44">
            <v>13</v>
          </cell>
          <cell r="K44">
            <v>11</v>
          </cell>
          <cell r="M44">
            <v>41</v>
          </cell>
          <cell r="N44">
            <v>41</v>
          </cell>
          <cell r="P44">
            <v>59</v>
          </cell>
        </row>
        <row r="45">
          <cell r="B45" t="str">
            <v>E022-01-1069/2018</v>
          </cell>
          <cell r="C45" t="str">
            <v>MUKURI Ephantus Muturi</v>
          </cell>
          <cell r="D45">
            <v>6</v>
          </cell>
          <cell r="E45">
            <v>3.7</v>
          </cell>
          <cell r="F45">
            <v>10</v>
          </cell>
          <cell r="G45">
            <v>19.7</v>
          </cell>
          <cell r="H45">
            <v>12.5</v>
          </cell>
          <cell r="I45">
            <v>14.5</v>
          </cell>
          <cell r="K45">
            <v>4</v>
          </cell>
          <cell r="M45">
            <v>31</v>
          </cell>
          <cell r="N45">
            <v>31</v>
          </cell>
          <cell r="P45">
            <v>51</v>
          </cell>
        </row>
        <row r="46">
          <cell r="B46" t="str">
            <v>E022-01-1070/2018</v>
          </cell>
          <cell r="C46" t="str">
            <v>BRIAN Festus</v>
          </cell>
          <cell r="D46">
            <v>6.7</v>
          </cell>
          <cell r="E46">
            <v>3.6</v>
          </cell>
          <cell r="F46">
            <v>10</v>
          </cell>
          <cell r="G46">
            <v>20.3</v>
          </cell>
          <cell r="H46">
            <v>23.5</v>
          </cell>
          <cell r="I46">
            <v>12</v>
          </cell>
          <cell r="L46">
            <v>9</v>
          </cell>
          <cell r="M46">
            <v>44.5</v>
          </cell>
          <cell r="N46">
            <v>44.5</v>
          </cell>
          <cell r="P46">
            <v>65</v>
          </cell>
        </row>
        <row r="47">
          <cell r="B47" t="str">
            <v>E022-01-1071/2018</v>
          </cell>
          <cell r="C47" t="str">
            <v>GATHITU Benson Githutha</v>
          </cell>
          <cell r="D47">
            <v>6.2</v>
          </cell>
          <cell r="E47">
            <v>3.4</v>
          </cell>
          <cell r="F47">
            <v>10</v>
          </cell>
          <cell r="G47">
            <v>19.600000000000001</v>
          </cell>
          <cell r="H47">
            <v>11.5</v>
          </cell>
          <cell r="I47">
            <v>13</v>
          </cell>
          <cell r="J47">
            <v>8</v>
          </cell>
          <cell r="M47">
            <v>32.5</v>
          </cell>
          <cell r="N47">
            <v>32.5</v>
          </cell>
          <cell r="P47">
            <v>52</v>
          </cell>
        </row>
        <row r="48">
          <cell r="B48" t="str">
            <v>E022-01-1072/2018</v>
          </cell>
          <cell r="C48" t="str">
            <v>MESSI Joseph Mbayi</v>
          </cell>
          <cell r="D48">
            <v>4.5999999999999996</v>
          </cell>
          <cell r="E48">
            <v>2.9</v>
          </cell>
          <cell r="F48">
            <v>10</v>
          </cell>
          <cell r="G48">
            <v>17.5</v>
          </cell>
          <cell r="H48">
            <v>13.5</v>
          </cell>
          <cell r="I48">
            <v>12</v>
          </cell>
          <cell r="K48">
            <v>6</v>
          </cell>
          <cell r="M48">
            <v>31.5</v>
          </cell>
          <cell r="N48">
            <v>31.5</v>
          </cell>
          <cell r="P48">
            <v>49</v>
          </cell>
        </row>
        <row r="49">
          <cell r="B49" t="str">
            <v>E022-01-1073/2018</v>
          </cell>
          <cell r="C49" t="str">
            <v>OCHAKO Mercyline Buyaki</v>
          </cell>
          <cell r="D49">
            <v>7.1</v>
          </cell>
          <cell r="E49">
            <v>3.6</v>
          </cell>
          <cell r="F49">
            <v>10</v>
          </cell>
          <cell r="G49">
            <v>20.7</v>
          </cell>
          <cell r="H49">
            <v>13.5</v>
          </cell>
          <cell r="I49">
            <v>17</v>
          </cell>
          <cell r="K49">
            <v>7</v>
          </cell>
          <cell r="M49">
            <v>37.5</v>
          </cell>
          <cell r="N49">
            <v>37.5</v>
          </cell>
          <cell r="P49">
            <v>58</v>
          </cell>
        </row>
        <row r="50">
          <cell r="B50" t="str">
            <v>E022-01-1074/2018</v>
          </cell>
          <cell r="C50" t="str">
            <v>SHANZA Allan Ogude</v>
          </cell>
          <cell r="D50">
            <v>6.5</v>
          </cell>
          <cell r="E50">
            <v>3.3</v>
          </cell>
          <cell r="F50">
            <v>10</v>
          </cell>
          <cell r="G50">
            <v>19.8</v>
          </cell>
          <cell r="H50">
            <v>15</v>
          </cell>
          <cell r="I50">
            <v>17</v>
          </cell>
          <cell r="J50">
            <v>3</v>
          </cell>
          <cell r="M50">
            <v>35</v>
          </cell>
          <cell r="N50">
            <v>35</v>
          </cell>
          <cell r="P50">
            <v>55</v>
          </cell>
        </row>
        <row r="51">
          <cell r="B51" t="str">
            <v>E022-01-1075/2018</v>
          </cell>
          <cell r="C51" t="str">
            <v>KIPTOO Brian</v>
          </cell>
          <cell r="D51">
            <v>7.3</v>
          </cell>
          <cell r="E51">
            <v>3.9</v>
          </cell>
          <cell r="F51">
            <v>10</v>
          </cell>
          <cell r="G51">
            <v>21.2</v>
          </cell>
          <cell r="H51">
            <v>9.5</v>
          </cell>
          <cell r="I51">
            <v>17</v>
          </cell>
          <cell r="K51">
            <v>3</v>
          </cell>
          <cell r="M51">
            <v>29.5</v>
          </cell>
          <cell r="N51">
            <v>29.5</v>
          </cell>
          <cell r="P51">
            <v>51</v>
          </cell>
        </row>
        <row r="52">
          <cell r="B52" t="str">
            <v>E022-01-1076/2018</v>
          </cell>
          <cell r="C52" t="str">
            <v>KIPKURUI Franklyn</v>
          </cell>
          <cell r="D52">
            <v>8.3000000000000007</v>
          </cell>
          <cell r="E52">
            <v>3.4</v>
          </cell>
          <cell r="F52">
            <v>10</v>
          </cell>
          <cell r="G52">
            <v>21.7</v>
          </cell>
          <cell r="H52">
            <v>8.5</v>
          </cell>
          <cell r="I52">
            <v>19</v>
          </cell>
          <cell r="J52">
            <v>8</v>
          </cell>
          <cell r="M52">
            <v>35.5</v>
          </cell>
          <cell r="N52">
            <v>35.5</v>
          </cell>
          <cell r="P52">
            <v>57</v>
          </cell>
        </row>
        <row r="53">
          <cell r="B53" t="str">
            <v>E022-01-1077/2018</v>
          </cell>
          <cell r="C53" t="str">
            <v>NG'ANG'A Francis Ngugi</v>
          </cell>
          <cell r="D53">
            <v>5.9</v>
          </cell>
          <cell r="E53">
            <v>2</v>
          </cell>
          <cell r="F53">
            <v>10</v>
          </cell>
          <cell r="G53">
            <v>17.899999999999999</v>
          </cell>
          <cell r="H53">
            <v>17</v>
          </cell>
          <cell r="I53">
            <v>18</v>
          </cell>
          <cell r="L53">
            <v>6</v>
          </cell>
          <cell r="M53">
            <v>41</v>
          </cell>
          <cell r="N53">
            <v>41</v>
          </cell>
          <cell r="P53">
            <v>59</v>
          </cell>
        </row>
        <row r="54">
          <cell r="B54" t="str">
            <v>E022-01-1078/2018</v>
          </cell>
          <cell r="C54" t="str">
            <v>NJUGUNA Claire Wambui</v>
          </cell>
          <cell r="D54">
            <v>7.5</v>
          </cell>
          <cell r="E54">
            <v>3.5</v>
          </cell>
          <cell r="F54">
            <v>10</v>
          </cell>
          <cell r="G54">
            <v>21</v>
          </cell>
          <cell r="H54">
            <v>10.5</v>
          </cell>
          <cell r="I54">
            <v>11</v>
          </cell>
          <cell r="L54">
            <v>4</v>
          </cell>
          <cell r="M54">
            <v>25.5</v>
          </cell>
          <cell r="N54">
            <v>25.5</v>
          </cell>
          <cell r="P54">
            <v>47</v>
          </cell>
        </row>
        <row r="55">
          <cell r="B55" t="str">
            <v>E022-01-1079/2018</v>
          </cell>
          <cell r="C55" t="str">
            <v>MUKIRI Ian Ndungu</v>
          </cell>
          <cell r="D55">
            <v>5.2</v>
          </cell>
          <cell r="E55">
            <v>2.4</v>
          </cell>
          <cell r="F55">
            <v>10</v>
          </cell>
          <cell r="G55">
            <v>17.600000000000001</v>
          </cell>
          <cell r="H55">
            <v>10.5</v>
          </cell>
          <cell r="I55">
            <v>11.5</v>
          </cell>
          <cell r="J55">
            <v>5</v>
          </cell>
          <cell r="M55">
            <v>27</v>
          </cell>
          <cell r="N55">
            <v>27</v>
          </cell>
          <cell r="P55">
            <v>45</v>
          </cell>
        </row>
        <row r="56">
          <cell r="B56" t="str">
            <v>E022-01-1080/2018</v>
          </cell>
          <cell r="C56" t="str">
            <v>KIPYEGON Mark</v>
          </cell>
          <cell r="D56">
            <v>5.9</v>
          </cell>
          <cell r="E56">
            <v>3.9</v>
          </cell>
          <cell r="F56">
            <v>9</v>
          </cell>
          <cell r="G56">
            <v>18.8</v>
          </cell>
          <cell r="H56">
            <v>23</v>
          </cell>
          <cell r="I56">
            <v>3</v>
          </cell>
          <cell r="K56">
            <v>0</v>
          </cell>
          <cell r="M56">
            <v>26</v>
          </cell>
          <cell r="N56">
            <v>26</v>
          </cell>
          <cell r="P56">
            <v>45</v>
          </cell>
        </row>
        <row r="57">
          <cell r="B57" t="str">
            <v>E022-01-1081/2018</v>
          </cell>
          <cell r="C57" t="str">
            <v>KIOGORA Ntinyari Esther</v>
          </cell>
          <cell r="D57">
            <v>7.6</v>
          </cell>
          <cell r="E57">
            <v>3.8</v>
          </cell>
          <cell r="F57">
            <v>8</v>
          </cell>
          <cell r="G57">
            <v>19.399999999999999</v>
          </cell>
          <cell r="H57">
            <v>10</v>
          </cell>
          <cell r="J57">
            <v>4</v>
          </cell>
          <cell r="K57">
            <v>4</v>
          </cell>
          <cell r="M57">
            <v>18</v>
          </cell>
          <cell r="N57">
            <v>18</v>
          </cell>
          <cell r="P57">
            <v>37</v>
          </cell>
        </row>
        <row r="58">
          <cell r="B58" t="str">
            <v>E022-01-1082/2018</v>
          </cell>
          <cell r="C58" t="str">
            <v>MARIMBET Kevin Pere</v>
          </cell>
          <cell r="D58">
            <v>6.2</v>
          </cell>
          <cell r="E58">
            <v>2.8</v>
          </cell>
          <cell r="F58">
            <v>11</v>
          </cell>
          <cell r="G58">
            <v>20</v>
          </cell>
          <cell r="H58">
            <v>25</v>
          </cell>
          <cell r="I58">
            <v>16</v>
          </cell>
          <cell r="J58">
            <v>12</v>
          </cell>
          <cell r="M58">
            <v>53</v>
          </cell>
          <cell r="N58">
            <v>53</v>
          </cell>
          <cell r="P58">
            <v>73</v>
          </cell>
        </row>
        <row r="59">
          <cell r="B59" t="str">
            <v>E022-01-1083/2018</v>
          </cell>
          <cell r="C59" t="str">
            <v>ACHIENG Felix Ouma</v>
          </cell>
          <cell r="D59">
            <v>4</v>
          </cell>
          <cell r="E59">
            <v>3.7</v>
          </cell>
          <cell r="F59">
            <v>9</v>
          </cell>
          <cell r="G59">
            <v>16.7</v>
          </cell>
          <cell r="H59">
            <v>21</v>
          </cell>
          <cell r="I59">
            <v>6</v>
          </cell>
          <cell r="L59">
            <v>10</v>
          </cell>
          <cell r="M59">
            <v>37</v>
          </cell>
          <cell r="N59">
            <v>37</v>
          </cell>
          <cell r="P59">
            <v>54</v>
          </cell>
        </row>
        <row r="60">
          <cell r="B60" t="str">
            <v>E022-01-1084/2018</v>
          </cell>
          <cell r="C60" t="str">
            <v>KIPLAGAT Kipkosgei Titus</v>
          </cell>
          <cell r="D60">
            <v>5.8</v>
          </cell>
          <cell r="E60">
            <v>3</v>
          </cell>
          <cell r="F60">
            <v>10</v>
          </cell>
          <cell r="G60">
            <v>18.8</v>
          </cell>
          <cell r="H60">
            <v>11</v>
          </cell>
          <cell r="I60">
            <v>16</v>
          </cell>
          <cell r="K60">
            <v>5</v>
          </cell>
          <cell r="M60">
            <v>32</v>
          </cell>
          <cell r="N60">
            <v>32</v>
          </cell>
          <cell r="P60">
            <v>51</v>
          </cell>
        </row>
        <row r="61">
          <cell r="B61" t="str">
            <v>E022-01-1085/2018</v>
          </cell>
          <cell r="C61" t="str">
            <v>MBUGUA Joseph Kiarie</v>
          </cell>
          <cell r="D61">
            <v>5.5</v>
          </cell>
          <cell r="E61">
            <v>3.6</v>
          </cell>
          <cell r="F61">
            <v>10</v>
          </cell>
          <cell r="G61">
            <v>19.100000000000001</v>
          </cell>
          <cell r="H61">
            <v>8.5</v>
          </cell>
          <cell r="I61">
            <v>18</v>
          </cell>
          <cell r="K61">
            <v>12</v>
          </cell>
          <cell r="M61">
            <v>38.5</v>
          </cell>
          <cell r="N61">
            <v>38.5</v>
          </cell>
          <cell r="P61">
            <v>58</v>
          </cell>
        </row>
        <row r="62">
          <cell r="B62" t="str">
            <v>E022-01-1086/2018</v>
          </cell>
          <cell r="C62" t="str">
            <v>MWAGHADI Brian Nelson</v>
          </cell>
          <cell r="D62">
            <v>6.6</v>
          </cell>
          <cell r="E62">
            <v>3.9</v>
          </cell>
          <cell r="F62">
            <v>10</v>
          </cell>
          <cell r="G62">
            <v>20.5</v>
          </cell>
          <cell r="H62">
            <v>15</v>
          </cell>
          <cell r="I62">
            <v>19</v>
          </cell>
          <cell r="L62">
            <v>8</v>
          </cell>
          <cell r="M62">
            <v>42</v>
          </cell>
          <cell r="N62">
            <v>42</v>
          </cell>
          <cell r="P62">
            <v>63</v>
          </cell>
        </row>
        <row r="63">
          <cell r="B63" t="str">
            <v>E022-01-1087/2018</v>
          </cell>
          <cell r="C63" t="str">
            <v>MUTUA Humphrey Muasya</v>
          </cell>
          <cell r="D63">
            <v>4.8</v>
          </cell>
          <cell r="E63">
            <v>3.6</v>
          </cell>
          <cell r="F63">
            <v>9</v>
          </cell>
          <cell r="G63">
            <v>17.399999999999999</v>
          </cell>
          <cell r="H63">
            <v>11</v>
          </cell>
          <cell r="I63">
            <v>16</v>
          </cell>
          <cell r="J63">
            <v>0.5</v>
          </cell>
          <cell r="M63">
            <v>27.5</v>
          </cell>
          <cell r="N63">
            <v>27.5</v>
          </cell>
          <cell r="P63">
            <v>45</v>
          </cell>
        </row>
        <row r="64">
          <cell r="B64" t="str">
            <v>E022-01-1088/2018</v>
          </cell>
          <cell r="C64" t="str">
            <v>DERRICK Erick Obaso</v>
          </cell>
          <cell r="D64" t="str">
            <v/>
          </cell>
          <cell r="E64" t="str">
            <v/>
          </cell>
          <cell r="F64" t="str">
            <v>-</v>
          </cell>
          <cell r="G64" t="str">
            <v>-</v>
          </cell>
          <cell r="M64" t="str">
            <v/>
          </cell>
          <cell r="N64" t="str">
            <v>-</v>
          </cell>
          <cell r="P64" t="str">
            <v>-</v>
          </cell>
        </row>
        <row r="65">
          <cell r="B65" t="str">
            <v>E022-01-1089/2018</v>
          </cell>
          <cell r="C65" t="str">
            <v>LEEHANEY George</v>
          </cell>
          <cell r="D65">
            <v>5.7</v>
          </cell>
          <cell r="E65">
            <v>3.1</v>
          </cell>
          <cell r="F65">
            <v>9</v>
          </cell>
          <cell r="G65">
            <v>17.8</v>
          </cell>
          <cell r="H65">
            <v>14.5</v>
          </cell>
          <cell r="I65">
            <v>17</v>
          </cell>
          <cell r="K65">
            <v>6</v>
          </cell>
          <cell r="M65">
            <v>37.5</v>
          </cell>
          <cell r="N65">
            <v>37.5</v>
          </cell>
          <cell r="P65">
            <v>55</v>
          </cell>
        </row>
        <row r="66">
          <cell r="B66" t="str">
            <v>E022-01-1090/2018</v>
          </cell>
          <cell r="C66" t="str">
            <v>ASIAGO Nyambaka Kelvin</v>
          </cell>
          <cell r="D66">
            <v>3.4</v>
          </cell>
          <cell r="E66">
            <v>3</v>
          </cell>
          <cell r="F66">
            <v>10</v>
          </cell>
          <cell r="G66">
            <v>16.399999999999999</v>
          </cell>
          <cell r="H66">
            <v>7.5</v>
          </cell>
          <cell r="I66">
            <v>7</v>
          </cell>
          <cell r="L66">
            <v>2</v>
          </cell>
          <cell r="M66">
            <v>16.5</v>
          </cell>
          <cell r="N66">
            <v>16.5</v>
          </cell>
          <cell r="P66">
            <v>33</v>
          </cell>
        </row>
        <row r="67">
          <cell r="B67" t="str">
            <v>E022-01-1091/2018</v>
          </cell>
          <cell r="C67" t="str">
            <v>KARIUKI Daniel Njau</v>
          </cell>
          <cell r="D67">
            <v>6.4</v>
          </cell>
          <cell r="E67">
            <v>3.6</v>
          </cell>
          <cell r="F67">
            <v>11</v>
          </cell>
          <cell r="G67">
            <v>21</v>
          </cell>
          <cell r="H67">
            <v>16</v>
          </cell>
          <cell r="I67">
            <v>9</v>
          </cell>
          <cell r="K67">
            <v>4</v>
          </cell>
          <cell r="M67">
            <v>29</v>
          </cell>
          <cell r="N67">
            <v>29</v>
          </cell>
          <cell r="P67">
            <v>50</v>
          </cell>
        </row>
        <row r="68">
          <cell r="B68" t="str">
            <v>E022-01-1092/2018</v>
          </cell>
          <cell r="C68" t="str">
            <v>RAWAKA Andrew J Apwoka</v>
          </cell>
          <cell r="D68">
            <v>5.9</v>
          </cell>
          <cell r="E68">
            <v>3.3</v>
          </cell>
          <cell r="F68">
            <v>10</v>
          </cell>
          <cell r="G68">
            <v>19.2</v>
          </cell>
          <cell r="H68">
            <v>18</v>
          </cell>
          <cell r="J68">
            <v>1.5</v>
          </cell>
          <cell r="K68">
            <v>7</v>
          </cell>
          <cell r="M68">
            <v>26.5</v>
          </cell>
          <cell r="N68">
            <v>26.5</v>
          </cell>
          <cell r="P68">
            <v>46</v>
          </cell>
        </row>
        <row r="69">
          <cell r="B69" t="str">
            <v>E022-01-1093/2018</v>
          </cell>
          <cell r="C69" t="str">
            <v>OANDA Gavin Gisemba</v>
          </cell>
          <cell r="D69" t="str">
            <v/>
          </cell>
          <cell r="E69" t="str">
            <v/>
          </cell>
          <cell r="F69" t="str">
            <v>-</v>
          </cell>
          <cell r="G69" t="str">
            <v>-</v>
          </cell>
          <cell r="M69" t="str">
            <v/>
          </cell>
          <cell r="N69" t="str">
            <v>-</v>
          </cell>
          <cell r="P69" t="str">
            <v>-</v>
          </cell>
        </row>
        <row r="70">
          <cell r="B70" t="str">
            <v>E022-01-1094/2018</v>
          </cell>
          <cell r="C70" t="str">
            <v>KEMBOI Collins Kipchirchir</v>
          </cell>
          <cell r="D70">
            <v>6.8</v>
          </cell>
          <cell r="E70">
            <v>3.9</v>
          </cell>
          <cell r="F70">
            <v>10</v>
          </cell>
          <cell r="G70">
            <v>20.7</v>
          </cell>
          <cell r="H70">
            <v>8.5</v>
          </cell>
          <cell r="I70">
            <v>14</v>
          </cell>
          <cell r="K70">
            <v>3</v>
          </cell>
          <cell r="M70">
            <v>25.5</v>
          </cell>
          <cell r="N70">
            <v>25.5</v>
          </cell>
          <cell r="P70">
            <v>46</v>
          </cell>
        </row>
        <row r="71">
          <cell r="B71" t="str">
            <v>E022-01-1095/2018</v>
          </cell>
          <cell r="C71" t="str">
            <v>KIBET Brian</v>
          </cell>
          <cell r="D71">
            <v>5.7</v>
          </cell>
          <cell r="E71">
            <v>3.4</v>
          </cell>
          <cell r="F71">
            <v>11</v>
          </cell>
          <cell r="G71">
            <v>20.100000000000001</v>
          </cell>
          <cell r="H71">
            <v>8</v>
          </cell>
          <cell r="I71">
            <v>9</v>
          </cell>
          <cell r="K71">
            <v>3.5</v>
          </cell>
          <cell r="M71">
            <v>20.5</v>
          </cell>
          <cell r="N71">
            <v>20.5</v>
          </cell>
          <cell r="P71">
            <v>41</v>
          </cell>
        </row>
        <row r="72">
          <cell r="B72" t="str">
            <v>E022-01-1096/2018</v>
          </cell>
          <cell r="C72" t="str">
            <v>OTHIENO Jacob Magina</v>
          </cell>
          <cell r="D72">
            <v>6.4</v>
          </cell>
          <cell r="E72">
            <v>3.5</v>
          </cell>
          <cell r="F72">
            <v>10</v>
          </cell>
          <cell r="G72">
            <v>19.899999999999999</v>
          </cell>
          <cell r="H72">
            <v>9</v>
          </cell>
          <cell r="I72">
            <v>11</v>
          </cell>
          <cell r="K72">
            <v>7.5</v>
          </cell>
          <cell r="M72">
            <v>27.5</v>
          </cell>
          <cell r="N72">
            <v>27.5</v>
          </cell>
          <cell r="P72">
            <v>47</v>
          </cell>
        </row>
        <row r="73">
          <cell r="B73" t="str">
            <v>E022-01-1097/2018</v>
          </cell>
          <cell r="C73" t="str">
            <v>KUNG U J Gakonya</v>
          </cell>
          <cell r="D73">
            <v>5</v>
          </cell>
          <cell r="E73">
            <v>3.2</v>
          </cell>
          <cell r="F73">
            <v>10</v>
          </cell>
          <cell r="G73">
            <v>18.2</v>
          </cell>
          <cell r="H73">
            <v>14</v>
          </cell>
          <cell r="I73">
            <v>9</v>
          </cell>
          <cell r="K73">
            <v>1</v>
          </cell>
          <cell r="M73">
            <v>24</v>
          </cell>
          <cell r="N73">
            <v>24</v>
          </cell>
          <cell r="P73">
            <v>42</v>
          </cell>
        </row>
        <row r="74">
          <cell r="B74" t="str">
            <v>E022-01-1098/2018</v>
          </cell>
          <cell r="C74" t="str">
            <v>MUGWE John Njoroge</v>
          </cell>
          <cell r="D74">
            <v>5.5</v>
          </cell>
          <cell r="E74">
            <v>3</v>
          </cell>
          <cell r="F74">
            <v>10</v>
          </cell>
          <cell r="G74">
            <v>18.5</v>
          </cell>
          <cell r="H74">
            <v>15.5</v>
          </cell>
          <cell r="J74">
            <v>8</v>
          </cell>
          <cell r="K74">
            <v>2</v>
          </cell>
          <cell r="M74">
            <v>25.5</v>
          </cell>
          <cell r="N74">
            <v>25.5</v>
          </cell>
          <cell r="P74">
            <v>44</v>
          </cell>
        </row>
        <row r="75">
          <cell r="B75" t="str">
            <v>E022-01-1099/2018</v>
          </cell>
          <cell r="C75" t="str">
            <v>WAIRIMU  Everlyn Wanjiku</v>
          </cell>
          <cell r="D75">
            <v>6.2</v>
          </cell>
          <cell r="E75">
            <v>3.8</v>
          </cell>
          <cell r="F75">
            <v>9</v>
          </cell>
          <cell r="G75">
            <v>19</v>
          </cell>
          <cell r="H75">
            <v>14</v>
          </cell>
          <cell r="I75">
            <v>17</v>
          </cell>
          <cell r="K75">
            <v>11</v>
          </cell>
          <cell r="M75">
            <v>42</v>
          </cell>
          <cell r="N75">
            <v>42</v>
          </cell>
          <cell r="P75">
            <v>61</v>
          </cell>
        </row>
        <row r="76">
          <cell r="B76" t="str">
            <v>E022-01-1100/2018</v>
          </cell>
          <cell r="C76" t="str">
            <v>WANJALA Barasa Levy</v>
          </cell>
          <cell r="D76">
            <v>7.2</v>
          </cell>
          <cell r="E76">
            <v>3.9</v>
          </cell>
          <cell r="F76">
            <v>11</v>
          </cell>
          <cell r="G76">
            <v>22.1</v>
          </cell>
          <cell r="H76">
            <v>14.5</v>
          </cell>
          <cell r="K76">
            <v>3</v>
          </cell>
          <cell r="L76">
            <v>9</v>
          </cell>
          <cell r="M76">
            <v>26.5</v>
          </cell>
          <cell r="N76">
            <v>26.5</v>
          </cell>
          <cell r="P76">
            <v>49</v>
          </cell>
        </row>
        <row r="77">
          <cell r="B77" t="str">
            <v>E022-01-1101/2018</v>
          </cell>
          <cell r="C77" t="str">
            <v>THINDIU Keely Njoroge</v>
          </cell>
          <cell r="D77">
            <v>7.2</v>
          </cell>
          <cell r="E77">
            <v>3.6</v>
          </cell>
          <cell r="F77">
            <v>10</v>
          </cell>
          <cell r="G77">
            <v>20.8</v>
          </cell>
          <cell r="H77">
            <v>10.5</v>
          </cell>
          <cell r="I77">
            <v>14</v>
          </cell>
          <cell r="L77">
            <v>11</v>
          </cell>
          <cell r="M77">
            <v>35.5</v>
          </cell>
          <cell r="N77">
            <v>35.5</v>
          </cell>
          <cell r="P77">
            <v>56</v>
          </cell>
        </row>
        <row r="78">
          <cell r="B78" t="str">
            <v>E022-01-1102/2018</v>
          </cell>
          <cell r="C78" t="str">
            <v>KANYI Carson Wanjohi</v>
          </cell>
          <cell r="D78">
            <v>5.3</v>
          </cell>
          <cell r="E78">
            <v>3.4</v>
          </cell>
          <cell r="F78">
            <v>10</v>
          </cell>
          <cell r="G78">
            <v>18.7</v>
          </cell>
          <cell r="H78">
            <v>14.5</v>
          </cell>
          <cell r="I78">
            <v>20</v>
          </cell>
          <cell r="L78">
            <v>5.5</v>
          </cell>
          <cell r="M78">
            <v>40</v>
          </cell>
          <cell r="N78">
            <v>40</v>
          </cell>
          <cell r="P78">
            <v>59</v>
          </cell>
        </row>
        <row r="79">
          <cell r="B79" t="str">
            <v>E022-01-1169/2018</v>
          </cell>
          <cell r="C79" t="str">
            <v xml:space="preserve">NGANGA Joseph Mwangi </v>
          </cell>
          <cell r="D79">
            <v>7.5</v>
          </cell>
          <cell r="E79">
            <v>3.9</v>
          </cell>
          <cell r="F79">
            <v>11</v>
          </cell>
          <cell r="G79">
            <v>22.4</v>
          </cell>
          <cell r="H79">
            <v>16</v>
          </cell>
          <cell r="I79">
            <v>13</v>
          </cell>
          <cell r="L79">
            <v>11.5</v>
          </cell>
          <cell r="M79">
            <v>40.5</v>
          </cell>
          <cell r="N79">
            <v>40.5</v>
          </cell>
          <cell r="P79">
            <v>63</v>
          </cell>
        </row>
        <row r="80">
          <cell r="B80" t="str">
            <v>E022-01-1283/2018</v>
          </cell>
          <cell r="C80" t="str">
            <v xml:space="preserve">KIPKIRUI Paul </v>
          </cell>
          <cell r="D80">
            <v>6.6</v>
          </cell>
          <cell r="E80">
            <v>2.6</v>
          </cell>
          <cell r="F80">
            <v>10</v>
          </cell>
          <cell r="G80">
            <v>19.2</v>
          </cell>
          <cell r="H80">
            <v>11</v>
          </cell>
          <cell r="I80">
            <v>16</v>
          </cell>
          <cell r="K80">
            <v>12</v>
          </cell>
          <cell r="M80">
            <v>39</v>
          </cell>
          <cell r="N80">
            <v>39</v>
          </cell>
          <cell r="P80">
            <v>58</v>
          </cell>
        </row>
        <row r="81">
          <cell r="B81" t="str">
            <v>E022-01-1412/2018</v>
          </cell>
          <cell r="C81" t="str">
            <v xml:space="preserve">MOMANYI Silvester Omwaga </v>
          </cell>
          <cell r="D81">
            <v>7.5</v>
          </cell>
          <cell r="E81">
            <v>3.7</v>
          </cell>
          <cell r="F81">
            <v>10</v>
          </cell>
          <cell r="G81">
            <v>21.2</v>
          </cell>
          <cell r="H81">
            <v>12</v>
          </cell>
          <cell r="I81">
            <v>15</v>
          </cell>
          <cell r="K81">
            <v>2</v>
          </cell>
          <cell r="M81">
            <v>29</v>
          </cell>
          <cell r="N81">
            <v>29</v>
          </cell>
          <cell r="P81">
            <v>50</v>
          </cell>
        </row>
        <row r="82">
          <cell r="B82" t="str">
            <v>E022-01-1473/2018</v>
          </cell>
          <cell r="C82" t="str">
            <v>MWORIA VINCENT MWENDE</v>
          </cell>
          <cell r="D82">
            <v>8.9</v>
          </cell>
          <cell r="E82">
            <v>3.9</v>
          </cell>
          <cell r="F82">
            <v>10</v>
          </cell>
          <cell r="G82">
            <v>22.8</v>
          </cell>
          <cell r="H82">
            <v>28</v>
          </cell>
          <cell r="I82">
            <v>19</v>
          </cell>
          <cell r="J82">
            <v>8</v>
          </cell>
          <cell r="M82">
            <v>55</v>
          </cell>
          <cell r="N82">
            <v>55</v>
          </cell>
          <cell r="P82">
            <v>78</v>
          </cell>
        </row>
        <row r="83">
          <cell r="B83" t="str">
            <v>E022-01-1475/2018</v>
          </cell>
          <cell r="C83" t="str">
            <v>KIARA BRIAN MUGAMBI</v>
          </cell>
          <cell r="D83">
            <v>6.1</v>
          </cell>
          <cell r="E83">
            <v>2.9</v>
          </cell>
          <cell r="F83">
            <v>10</v>
          </cell>
          <cell r="G83">
            <v>19</v>
          </cell>
          <cell r="H83">
            <v>16.5</v>
          </cell>
          <cell r="I83">
            <v>3</v>
          </cell>
          <cell r="J83">
            <v>3.5</v>
          </cell>
          <cell r="M83">
            <v>23</v>
          </cell>
          <cell r="N83">
            <v>23</v>
          </cell>
          <cell r="P83">
            <v>42</v>
          </cell>
        </row>
        <row r="84">
          <cell r="B84" t="str">
            <v>E022-01-1486/2018</v>
          </cell>
          <cell r="C84" t="str">
            <v>MUNENE VICTOR IAN</v>
          </cell>
          <cell r="D84">
            <v>5.5</v>
          </cell>
          <cell r="E84">
            <v>3.2</v>
          </cell>
          <cell r="F84">
            <v>10</v>
          </cell>
          <cell r="G84">
            <v>18.7</v>
          </cell>
          <cell r="H84">
            <v>4</v>
          </cell>
          <cell r="I84">
            <v>10</v>
          </cell>
          <cell r="J84">
            <v>4.5</v>
          </cell>
          <cell r="M84">
            <v>18.5</v>
          </cell>
          <cell r="N84">
            <v>18.5</v>
          </cell>
          <cell r="P84">
            <v>37</v>
          </cell>
        </row>
        <row r="85">
          <cell r="B85" t="str">
            <v>E022-01-1539/2018</v>
          </cell>
          <cell r="C85" t="str">
            <v>MWANGI LUKE VICTOR</v>
          </cell>
          <cell r="D85">
            <v>3.4</v>
          </cell>
          <cell r="E85">
            <v>3.5</v>
          </cell>
          <cell r="F85">
            <v>10</v>
          </cell>
          <cell r="G85">
            <v>16.899999999999999</v>
          </cell>
          <cell r="H85">
            <v>12</v>
          </cell>
          <cell r="I85">
            <v>15</v>
          </cell>
          <cell r="L85">
            <v>7</v>
          </cell>
          <cell r="M85">
            <v>34</v>
          </cell>
          <cell r="N85">
            <v>34</v>
          </cell>
          <cell r="P85">
            <v>51</v>
          </cell>
        </row>
        <row r="86">
          <cell r="B86" t="str">
            <v>E022-01-1566/2018</v>
          </cell>
          <cell r="C86" t="str">
            <v>MUIRURI VIVIAN  WANJIRU</v>
          </cell>
          <cell r="D86">
            <v>7.9</v>
          </cell>
          <cell r="E86">
            <v>3</v>
          </cell>
          <cell r="F86">
            <v>10</v>
          </cell>
          <cell r="G86">
            <v>20.9</v>
          </cell>
          <cell r="H86">
            <v>10.5</v>
          </cell>
          <cell r="K86">
            <v>2</v>
          </cell>
          <cell r="L86">
            <v>7</v>
          </cell>
          <cell r="M86">
            <v>19.5</v>
          </cell>
          <cell r="N86">
            <v>19.5</v>
          </cell>
          <cell r="P86">
            <v>40</v>
          </cell>
        </row>
        <row r="87">
          <cell r="B87" t="str">
            <v>E022-01-1755/2018</v>
          </cell>
          <cell r="C87" t="str">
            <v xml:space="preserve">WANJOHI Quinton Muriuki </v>
          </cell>
          <cell r="D87" t="str">
            <v>ERROR</v>
          </cell>
          <cell r="E87" t="str">
            <v>ERROR</v>
          </cell>
          <cell r="F87" t="str">
            <v>-</v>
          </cell>
          <cell r="G87" t="str">
            <v>CHECK</v>
          </cell>
          <cell r="M87" t="str">
            <v/>
          </cell>
          <cell r="N87" t="str">
            <v>-</v>
          </cell>
          <cell r="P87" t="str">
            <v>CHECK</v>
          </cell>
        </row>
        <row r="88">
          <cell r="B88" t="str">
            <v>E022-01-1757/2018</v>
          </cell>
          <cell r="C88" t="str">
            <v xml:space="preserve">ORINA Dorothy Kwamboka </v>
          </cell>
          <cell r="D88">
            <v>5.6</v>
          </cell>
          <cell r="E88">
            <v>3.4</v>
          </cell>
          <cell r="F88">
            <v>11</v>
          </cell>
          <cell r="G88">
            <v>20</v>
          </cell>
          <cell r="H88">
            <v>19</v>
          </cell>
          <cell r="I88">
            <v>17</v>
          </cell>
          <cell r="K88">
            <v>17</v>
          </cell>
          <cell r="M88">
            <v>53</v>
          </cell>
          <cell r="N88">
            <v>53</v>
          </cell>
          <cell r="P88">
            <v>73</v>
          </cell>
        </row>
        <row r="89">
          <cell r="B89" t="str">
            <v>E022-01-1764/2018</v>
          </cell>
          <cell r="C89" t="str">
            <v xml:space="preserve">MWANGI Martin Kinyanjui </v>
          </cell>
          <cell r="D89">
            <v>5.5</v>
          </cell>
          <cell r="E89">
            <v>2.5</v>
          </cell>
          <cell r="F89">
            <v>10</v>
          </cell>
          <cell r="G89">
            <v>18</v>
          </cell>
          <cell r="H89">
            <v>5</v>
          </cell>
          <cell r="I89">
            <v>15</v>
          </cell>
          <cell r="K89">
            <v>7</v>
          </cell>
          <cell r="M89">
            <v>27</v>
          </cell>
          <cell r="N89">
            <v>27</v>
          </cell>
          <cell r="P89">
            <v>45</v>
          </cell>
        </row>
        <row r="90">
          <cell r="B90" t="str">
            <v>E022-01-1789/2018</v>
          </cell>
          <cell r="C90" t="str">
            <v>KURIA IAN MARTIN</v>
          </cell>
          <cell r="D90">
            <v>6.2</v>
          </cell>
          <cell r="E90">
            <v>2.9</v>
          </cell>
          <cell r="F90">
            <v>10</v>
          </cell>
          <cell r="G90">
            <v>19.100000000000001</v>
          </cell>
          <cell r="H90">
            <v>16</v>
          </cell>
          <cell r="I90">
            <v>8</v>
          </cell>
          <cell r="M90">
            <v>24</v>
          </cell>
          <cell r="N90">
            <v>24</v>
          </cell>
          <cell r="P90">
            <v>43</v>
          </cell>
        </row>
        <row r="91">
          <cell r="B91" t="str">
            <v>E022-01-1801/2018</v>
          </cell>
          <cell r="C91" t="str">
            <v>NGANGA  DENNIS MURAINI</v>
          </cell>
          <cell r="D91">
            <v>5.5</v>
          </cell>
          <cell r="E91">
            <v>3.4</v>
          </cell>
          <cell r="F91">
            <v>10</v>
          </cell>
          <cell r="G91">
            <v>18.899999999999999</v>
          </cell>
          <cell r="H91">
            <v>4</v>
          </cell>
          <cell r="I91">
            <v>12</v>
          </cell>
          <cell r="J91">
            <v>2.5</v>
          </cell>
          <cell r="M91">
            <v>18.5</v>
          </cell>
          <cell r="N91">
            <v>18.5</v>
          </cell>
          <cell r="P91">
            <v>37</v>
          </cell>
        </row>
        <row r="92">
          <cell r="B92" t="str">
            <v>E022-01-1813/2018</v>
          </cell>
          <cell r="C92" t="str">
            <v>WANJERI Mary Wanjiku</v>
          </cell>
          <cell r="D92">
            <v>5</v>
          </cell>
          <cell r="E92">
            <v>3.1</v>
          </cell>
          <cell r="F92">
            <v>10</v>
          </cell>
          <cell r="G92">
            <v>18.100000000000001</v>
          </cell>
          <cell r="H92">
            <v>9</v>
          </cell>
          <cell r="K92">
            <v>2.5</v>
          </cell>
          <cell r="L92">
            <v>3</v>
          </cell>
          <cell r="M92">
            <v>14.5</v>
          </cell>
          <cell r="N92">
            <v>14.5</v>
          </cell>
          <cell r="P92">
            <v>33</v>
          </cell>
        </row>
        <row r="93">
          <cell r="B93" t="str">
            <v>E022-01-1816/2018</v>
          </cell>
          <cell r="C93" t="str">
            <v>KIOKO EVANS MUTUKU</v>
          </cell>
          <cell r="D93">
            <v>5.8</v>
          </cell>
          <cell r="E93">
            <v>3.5</v>
          </cell>
          <cell r="F93">
            <v>8</v>
          </cell>
          <cell r="G93">
            <v>17.3</v>
          </cell>
          <cell r="H93">
            <v>15</v>
          </cell>
          <cell r="I93">
            <v>12</v>
          </cell>
          <cell r="K93">
            <v>0</v>
          </cell>
          <cell r="M93">
            <v>27</v>
          </cell>
          <cell r="N93">
            <v>27</v>
          </cell>
          <cell r="P93">
            <v>44</v>
          </cell>
        </row>
        <row r="94">
          <cell r="B94" t="str">
            <v>E022-01-1824/2018</v>
          </cell>
          <cell r="C94" t="str">
            <v xml:space="preserve">KAMIRI Victor Aminiel Njunge </v>
          </cell>
          <cell r="D94">
            <v>5.0999999999999996</v>
          </cell>
          <cell r="E94">
            <v>3.4</v>
          </cell>
          <cell r="F94">
            <v>10</v>
          </cell>
          <cell r="G94">
            <v>18.5</v>
          </cell>
          <cell r="H94">
            <v>7</v>
          </cell>
          <cell r="I94">
            <v>13</v>
          </cell>
          <cell r="J94">
            <v>4</v>
          </cell>
          <cell r="M94">
            <v>24</v>
          </cell>
          <cell r="N94">
            <v>24</v>
          </cell>
          <cell r="P94">
            <v>43</v>
          </cell>
        </row>
        <row r="95">
          <cell r="B95" t="str">
            <v>E022-01-1828/2018</v>
          </cell>
          <cell r="C95" t="str">
            <v xml:space="preserve">MULWA Joseph Musya </v>
          </cell>
          <cell r="D95">
            <v>8.1999999999999993</v>
          </cell>
          <cell r="E95">
            <v>3.6</v>
          </cell>
          <cell r="F95">
            <v>10</v>
          </cell>
          <cell r="G95">
            <v>21.8</v>
          </cell>
          <cell r="H95">
            <v>20</v>
          </cell>
          <cell r="I95">
            <v>19</v>
          </cell>
          <cell r="L95">
            <v>11</v>
          </cell>
          <cell r="M95">
            <v>50</v>
          </cell>
          <cell r="N95">
            <v>50</v>
          </cell>
          <cell r="P95">
            <v>72</v>
          </cell>
        </row>
        <row r="96">
          <cell r="B96" t="str">
            <v>E022-01-1831/2018</v>
          </cell>
          <cell r="C96" t="str">
            <v>CHERUIYOT Desmond</v>
          </cell>
          <cell r="D96">
            <v>6.5</v>
          </cell>
          <cell r="E96">
            <v>3.2</v>
          </cell>
          <cell r="F96">
            <v>10</v>
          </cell>
          <cell r="G96">
            <v>19.7</v>
          </cell>
          <cell r="H96">
            <v>12</v>
          </cell>
          <cell r="I96">
            <v>14</v>
          </cell>
          <cell r="K96">
            <v>3</v>
          </cell>
          <cell r="M96">
            <v>29</v>
          </cell>
          <cell r="N96">
            <v>29</v>
          </cell>
          <cell r="P96">
            <v>49</v>
          </cell>
        </row>
        <row r="97">
          <cell r="B97" t="str">
            <v>E022-01-1832/2018</v>
          </cell>
          <cell r="C97" t="str">
            <v>MUKIRI LORNACLARE</v>
          </cell>
          <cell r="D97">
            <v>4.2</v>
          </cell>
          <cell r="E97">
            <v>2.8</v>
          </cell>
          <cell r="F97">
            <v>10</v>
          </cell>
          <cell r="G97">
            <v>17</v>
          </cell>
          <cell r="H97">
            <v>6</v>
          </cell>
          <cell r="I97">
            <v>8</v>
          </cell>
          <cell r="K97">
            <v>1</v>
          </cell>
          <cell r="M97">
            <v>15</v>
          </cell>
          <cell r="N97">
            <v>15</v>
          </cell>
          <cell r="P97">
            <v>32</v>
          </cell>
        </row>
        <row r="98">
          <cell r="B98" t="str">
            <v>E022-01-1838/2018</v>
          </cell>
          <cell r="C98" t="str">
            <v>MATHENGE Timons Kingau</v>
          </cell>
          <cell r="D98">
            <v>7.7</v>
          </cell>
          <cell r="E98">
            <v>3.1</v>
          </cell>
          <cell r="F98">
            <v>10</v>
          </cell>
          <cell r="G98">
            <v>20.8</v>
          </cell>
          <cell r="H98">
            <v>11.5</v>
          </cell>
          <cell r="I98">
            <v>5</v>
          </cell>
          <cell r="J98">
            <v>4</v>
          </cell>
          <cell r="M98">
            <v>20.5</v>
          </cell>
          <cell r="N98">
            <v>20.5</v>
          </cell>
          <cell r="P98">
            <v>41</v>
          </cell>
        </row>
        <row r="99">
          <cell r="B99" t="str">
            <v>E022-01-1753/2017</v>
          </cell>
          <cell r="C99" t="str">
            <v>CHEPKIRUI Janet</v>
          </cell>
          <cell r="D99">
            <v>7</v>
          </cell>
          <cell r="E99">
            <v>2.9</v>
          </cell>
          <cell r="F99">
            <v>10</v>
          </cell>
          <cell r="G99">
            <v>19.899999999999999</v>
          </cell>
          <cell r="H99">
            <v>28</v>
          </cell>
          <cell r="J99">
            <v>9</v>
          </cell>
          <cell r="L99">
            <v>13</v>
          </cell>
          <cell r="M99">
            <v>50</v>
          </cell>
          <cell r="N99">
            <v>50</v>
          </cell>
          <cell r="P99">
            <v>70</v>
          </cell>
        </row>
        <row r="100">
          <cell r="B100" t="str">
            <v>E022-01-0748/2017</v>
          </cell>
          <cell r="C100" t="str">
            <v>SIMIYU Micah M.</v>
          </cell>
          <cell r="D100">
            <v>5.4</v>
          </cell>
          <cell r="E100">
            <v>2.8</v>
          </cell>
          <cell r="F100">
            <v>10</v>
          </cell>
          <cell r="G100">
            <v>18.2</v>
          </cell>
          <cell r="H100">
            <v>12</v>
          </cell>
          <cell r="J100">
            <v>8</v>
          </cell>
          <cell r="L100">
            <v>7</v>
          </cell>
          <cell r="M100">
            <v>27</v>
          </cell>
          <cell r="N100">
            <v>27</v>
          </cell>
          <cell r="P100">
            <v>45</v>
          </cell>
        </row>
        <row r="101">
          <cell r="B101" t="str">
            <v>E022-01-0736/2017</v>
          </cell>
          <cell r="C101" t="str">
            <v>Esther WAMBANI</v>
          </cell>
          <cell r="D101">
            <v>3.8</v>
          </cell>
          <cell r="E101">
            <v>2.2999999999999998</v>
          </cell>
          <cell r="F101">
            <v>10</v>
          </cell>
          <cell r="G101">
            <v>16.100000000000001</v>
          </cell>
          <cell r="H101">
            <v>20</v>
          </cell>
          <cell r="I101">
            <v>16</v>
          </cell>
          <cell r="J101">
            <v>5.5</v>
          </cell>
          <cell r="M101">
            <v>41.5</v>
          </cell>
          <cell r="N101">
            <v>41.5</v>
          </cell>
          <cell r="P101">
            <v>58</v>
          </cell>
        </row>
        <row r="102">
          <cell r="D102" t="str">
            <v/>
          </cell>
          <cell r="E102" t="str">
            <v/>
          </cell>
          <cell r="M102" t="str">
            <v/>
          </cell>
          <cell r="N102" t="str">
            <v>-</v>
          </cell>
          <cell r="P102" t="str">
            <v>-</v>
          </cell>
        </row>
        <row r="103">
          <cell r="D103" t="str">
            <v/>
          </cell>
          <cell r="E103" t="str">
            <v/>
          </cell>
          <cell r="M103" t="str">
            <v/>
          </cell>
          <cell r="N103" t="str">
            <v>-</v>
          </cell>
          <cell r="P103" t="str">
            <v>-</v>
          </cell>
        </row>
        <row r="104">
          <cell r="D104" t="str">
            <v/>
          </cell>
          <cell r="E104" t="str">
            <v/>
          </cell>
          <cell r="M104" t="str">
            <v/>
          </cell>
          <cell r="N104" t="str">
            <v>-</v>
          </cell>
          <cell r="P104" t="str">
            <v>-</v>
          </cell>
        </row>
        <row r="105">
          <cell r="D105" t="str">
            <v/>
          </cell>
          <cell r="E105" t="str">
            <v/>
          </cell>
          <cell r="M105" t="str">
            <v/>
          </cell>
          <cell r="N105" t="str">
            <v>-</v>
          </cell>
          <cell r="P105" t="str">
            <v>-</v>
          </cell>
        </row>
        <row r="106">
          <cell r="D106" t="str">
            <v/>
          </cell>
          <cell r="E106" t="str">
            <v/>
          </cell>
          <cell r="M106" t="str">
            <v/>
          </cell>
          <cell r="N106" t="str">
            <v>-</v>
          </cell>
          <cell r="P106" t="str">
            <v>-</v>
          </cell>
        </row>
        <row r="107">
          <cell r="D107" t="str">
            <v/>
          </cell>
          <cell r="E107" t="str">
            <v/>
          </cell>
          <cell r="M107" t="str">
            <v/>
          </cell>
          <cell r="N107" t="str">
            <v>-</v>
          </cell>
          <cell r="P107" t="str">
            <v>-</v>
          </cell>
        </row>
        <row r="108">
          <cell r="D108" t="str">
            <v/>
          </cell>
          <cell r="E108" t="str">
            <v/>
          </cell>
          <cell r="M108" t="str">
            <v xml:space="preserve"> </v>
          </cell>
          <cell r="N108" t="str">
            <v>-</v>
          </cell>
          <cell r="P108" t="str">
            <v>-</v>
          </cell>
        </row>
      </sheetData>
      <sheetData sheetId="11" refreshError="1">
        <row r="12">
          <cell r="B12" t="str">
            <v>E022-01-0113/2018</v>
          </cell>
          <cell r="C12" t="str">
            <v>MANDO VICTOR GITHINJI</v>
          </cell>
          <cell r="D12">
            <v>7.8</v>
          </cell>
          <cell r="E12">
            <v>4.5</v>
          </cell>
          <cell r="F12">
            <v>9.5</v>
          </cell>
          <cell r="G12">
            <v>21.8</v>
          </cell>
          <cell r="H12">
            <v>14</v>
          </cell>
          <cell r="I12">
            <v>4</v>
          </cell>
          <cell r="K12">
            <v>3</v>
          </cell>
          <cell r="M12">
            <v>21</v>
          </cell>
          <cell r="N12">
            <v>21</v>
          </cell>
          <cell r="P12">
            <v>43</v>
          </cell>
        </row>
        <row r="13">
          <cell r="B13" t="str">
            <v>E022-01-0278/2018</v>
          </cell>
          <cell r="C13" t="str">
            <v>MENGICH Kipkemei Oliver</v>
          </cell>
          <cell r="D13">
            <v>8.6999999999999993</v>
          </cell>
          <cell r="E13">
            <v>4.5</v>
          </cell>
          <cell r="F13">
            <v>9.5</v>
          </cell>
          <cell r="G13">
            <v>22.7</v>
          </cell>
          <cell r="H13">
            <v>11.5</v>
          </cell>
          <cell r="I13">
            <v>19</v>
          </cell>
          <cell r="K13">
            <v>19</v>
          </cell>
          <cell r="M13">
            <v>49.5</v>
          </cell>
          <cell r="N13">
            <v>49.5</v>
          </cell>
          <cell r="P13">
            <v>72</v>
          </cell>
        </row>
        <row r="14">
          <cell r="B14" t="str">
            <v>E022-01-0281/2018</v>
          </cell>
          <cell r="C14" t="str">
            <v xml:space="preserve">MATHENGE Joseph Maina </v>
          </cell>
          <cell r="D14">
            <v>1.7</v>
          </cell>
          <cell r="E14">
            <v>4.5</v>
          </cell>
          <cell r="F14">
            <v>12.5</v>
          </cell>
          <cell r="G14">
            <v>18.7</v>
          </cell>
          <cell r="H14">
            <v>11</v>
          </cell>
          <cell r="I14">
            <v>7</v>
          </cell>
          <cell r="K14">
            <v>13</v>
          </cell>
          <cell r="M14">
            <v>31</v>
          </cell>
          <cell r="N14">
            <v>31</v>
          </cell>
          <cell r="P14">
            <v>50</v>
          </cell>
        </row>
        <row r="15">
          <cell r="B15" t="str">
            <v>E022-01-0479/2018</v>
          </cell>
          <cell r="C15" t="str">
            <v>BETT Kipkorir Morgan</v>
          </cell>
          <cell r="D15">
            <v>3.8</v>
          </cell>
          <cell r="E15">
            <v>4.7</v>
          </cell>
          <cell r="F15">
            <v>12.5</v>
          </cell>
          <cell r="G15">
            <v>21</v>
          </cell>
          <cell r="H15">
            <v>17</v>
          </cell>
          <cell r="I15">
            <v>16</v>
          </cell>
          <cell r="K15">
            <v>10</v>
          </cell>
          <cell r="M15">
            <v>43</v>
          </cell>
          <cell r="N15">
            <v>43</v>
          </cell>
          <cell r="P15">
            <v>64</v>
          </cell>
        </row>
        <row r="16">
          <cell r="B16" t="str">
            <v>E022-01-0491/2018</v>
          </cell>
          <cell r="C16" t="str">
            <v xml:space="preserve">WAFULA Nickson Wirula </v>
          </cell>
          <cell r="D16">
            <v>6.2</v>
          </cell>
          <cell r="E16">
            <v>4.5</v>
          </cell>
          <cell r="F16">
            <v>13</v>
          </cell>
          <cell r="G16">
            <v>23.7</v>
          </cell>
          <cell r="H16">
            <v>17</v>
          </cell>
          <cell r="I16">
            <v>10</v>
          </cell>
          <cell r="K16">
            <v>5</v>
          </cell>
          <cell r="M16">
            <v>32</v>
          </cell>
          <cell r="N16">
            <v>32</v>
          </cell>
          <cell r="P16">
            <v>56</v>
          </cell>
        </row>
        <row r="17">
          <cell r="B17" t="str">
            <v>E022-01-0496/2018</v>
          </cell>
          <cell r="C17" t="str">
            <v xml:space="preserve">WAITHIRA Allan Mucheru </v>
          </cell>
          <cell r="D17">
            <v>5.8</v>
          </cell>
          <cell r="E17">
            <v>4.3</v>
          </cell>
          <cell r="F17">
            <v>13</v>
          </cell>
          <cell r="G17">
            <v>23.1</v>
          </cell>
          <cell r="M17" t="str">
            <v/>
          </cell>
          <cell r="N17" t="str">
            <v>-</v>
          </cell>
          <cell r="P17" t="str">
            <v>23.1C</v>
          </cell>
        </row>
        <row r="18">
          <cell r="B18" t="str">
            <v>E022-01-0762/2018</v>
          </cell>
          <cell r="C18" t="str">
            <v>MBAGA Gyavira Tuzinde</v>
          </cell>
          <cell r="D18">
            <v>5</v>
          </cell>
          <cell r="E18">
            <v>4</v>
          </cell>
          <cell r="F18">
            <v>10</v>
          </cell>
          <cell r="G18">
            <v>19</v>
          </cell>
          <cell r="H18">
            <v>12</v>
          </cell>
          <cell r="I18">
            <v>9</v>
          </cell>
          <cell r="L18">
            <v>7</v>
          </cell>
          <cell r="M18">
            <v>28</v>
          </cell>
          <cell r="N18">
            <v>28</v>
          </cell>
          <cell r="P18">
            <v>47</v>
          </cell>
        </row>
        <row r="19">
          <cell r="B19" t="str">
            <v>E022-01-0764/2018</v>
          </cell>
          <cell r="C19" t="str">
            <v>WAITTHAKA MARTIN MWANGI</v>
          </cell>
          <cell r="D19">
            <v>1.4</v>
          </cell>
          <cell r="E19">
            <v>4</v>
          </cell>
          <cell r="F19">
            <v>10</v>
          </cell>
          <cell r="G19">
            <v>15.4</v>
          </cell>
          <cell r="H19">
            <v>11</v>
          </cell>
          <cell r="I19">
            <v>9</v>
          </cell>
          <cell r="K19">
            <v>5</v>
          </cell>
          <cell r="M19">
            <v>25</v>
          </cell>
          <cell r="N19">
            <v>25</v>
          </cell>
          <cell r="P19">
            <v>40</v>
          </cell>
        </row>
        <row r="20">
          <cell r="B20" t="str">
            <v>E022-01-1045/2018</v>
          </cell>
          <cell r="C20" t="str">
            <v>MWALUGHO Elijah Masaka</v>
          </cell>
          <cell r="D20">
            <v>6.2</v>
          </cell>
          <cell r="E20">
            <v>4</v>
          </cell>
          <cell r="F20">
            <v>12.5</v>
          </cell>
          <cell r="G20">
            <v>22.7</v>
          </cell>
          <cell r="H20">
            <v>7</v>
          </cell>
          <cell r="I20">
            <v>15</v>
          </cell>
          <cell r="J20">
            <v>7</v>
          </cell>
          <cell r="M20">
            <v>29</v>
          </cell>
          <cell r="N20">
            <v>29</v>
          </cell>
          <cell r="P20">
            <v>52</v>
          </cell>
        </row>
        <row r="21">
          <cell r="B21" t="str">
            <v>E022-01-1046/2018</v>
          </cell>
          <cell r="C21" t="str">
            <v>OLOLCHOKI Duncan Mwaniki</v>
          </cell>
          <cell r="D21">
            <v>5.9</v>
          </cell>
          <cell r="E21">
            <v>4.3</v>
          </cell>
          <cell r="F21">
            <v>11.5</v>
          </cell>
          <cell r="G21">
            <v>21.7</v>
          </cell>
          <cell r="M21" t="str">
            <v/>
          </cell>
          <cell r="N21" t="str">
            <v>-</v>
          </cell>
          <cell r="P21" t="str">
            <v>21.7C</v>
          </cell>
        </row>
        <row r="22">
          <cell r="B22" t="str">
            <v>E022-01-1047/2018</v>
          </cell>
          <cell r="C22" t="str">
            <v>WACHIRA Maurice Mwangi</v>
          </cell>
          <cell r="D22">
            <v>2.4</v>
          </cell>
          <cell r="E22">
            <v>4.2</v>
          </cell>
          <cell r="F22">
            <v>13</v>
          </cell>
          <cell r="G22">
            <v>19.600000000000001</v>
          </cell>
          <cell r="H22">
            <v>10</v>
          </cell>
          <cell r="I22">
            <v>12</v>
          </cell>
          <cell r="L22">
            <v>4</v>
          </cell>
          <cell r="M22">
            <v>26</v>
          </cell>
          <cell r="N22">
            <v>26</v>
          </cell>
          <cell r="P22">
            <v>46</v>
          </cell>
        </row>
        <row r="23">
          <cell r="B23" t="str">
            <v>E022-01-1048/2018</v>
          </cell>
          <cell r="C23" t="str">
            <v>SESAT Kiprop Ian</v>
          </cell>
          <cell r="D23">
            <v>8</v>
          </cell>
          <cell r="E23">
            <v>4.2</v>
          </cell>
          <cell r="F23">
            <v>9</v>
          </cell>
          <cell r="G23">
            <v>21.2</v>
          </cell>
          <cell r="H23">
            <v>9.5</v>
          </cell>
          <cell r="I23">
            <v>6</v>
          </cell>
          <cell r="K23">
            <v>10</v>
          </cell>
          <cell r="M23">
            <v>25.5</v>
          </cell>
          <cell r="N23">
            <v>25.5</v>
          </cell>
          <cell r="P23">
            <v>47</v>
          </cell>
        </row>
        <row r="24">
          <cell r="B24" t="str">
            <v>E022-01-1049/2018</v>
          </cell>
          <cell r="C24" t="str">
            <v>MUTHIANI Albert Mwenga</v>
          </cell>
          <cell r="D24">
            <v>8.4</v>
          </cell>
          <cell r="E24">
            <v>4.2</v>
          </cell>
          <cell r="F24">
            <v>9.5</v>
          </cell>
          <cell r="G24">
            <v>22.1</v>
          </cell>
          <cell r="H24">
            <v>15</v>
          </cell>
          <cell r="J24">
            <v>11</v>
          </cell>
          <cell r="L24">
            <v>10</v>
          </cell>
          <cell r="M24">
            <v>36</v>
          </cell>
          <cell r="N24">
            <v>36</v>
          </cell>
          <cell r="P24">
            <v>58</v>
          </cell>
        </row>
        <row r="25">
          <cell r="B25" t="str">
            <v>E022-01-1051/2018</v>
          </cell>
          <cell r="C25" t="str">
            <v>MWANGI Angela Wakarura</v>
          </cell>
          <cell r="D25">
            <v>7.3</v>
          </cell>
          <cell r="E25">
            <v>4.3</v>
          </cell>
          <cell r="F25">
            <v>11.5</v>
          </cell>
          <cell r="G25">
            <v>23.1</v>
          </cell>
          <cell r="H25">
            <v>12</v>
          </cell>
          <cell r="I25">
            <v>19</v>
          </cell>
          <cell r="J25">
            <v>11</v>
          </cell>
          <cell r="M25">
            <v>42</v>
          </cell>
          <cell r="N25">
            <v>42</v>
          </cell>
          <cell r="P25">
            <v>65</v>
          </cell>
        </row>
        <row r="26">
          <cell r="B26" t="str">
            <v>E022-01-1052/2018</v>
          </cell>
          <cell r="C26" t="str">
            <v>CHEPKIRUI Brillian</v>
          </cell>
          <cell r="D26">
            <v>5.7</v>
          </cell>
          <cell r="E26">
            <v>4</v>
          </cell>
          <cell r="F26">
            <v>13.5</v>
          </cell>
          <cell r="G26">
            <v>23.2</v>
          </cell>
          <cell r="H26">
            <v>17</v>
          </cell>
          <cell r="I26">
            <v>7</v>
          </cell>
          <cell r="K26">
            <v>2</v>
          </cell>
          <cell r="M26">
            <v>26</v>
          </cell>
          <cell r="N26">
            <v>26</v>
          </cell>
          <cell r="P26">
            <v>49</v>
          </cell>
        </row>
        <row r="27">
          <cell r="B27" t="str">
            <v>E022-01-1053/2018</v>
          </cell>
          <cell r="C27" t="str">
            <v>MUCHIRI Dan Munene</v>
          </cell>
          <cell r="D27">
            <v>8.3000000000000007</v>
          </cell>
          <cell r="E27">
            <v>4</v>
          </cell>
          <cell r="F27">
            <v>9.5</v>
          </cell>
          <cell r="G27">
            <v>21.8</v>
          </cell>
          <cell r="H27">
            <v>16</v>
          </cell>
          <cell r="K27">
            <v>11</v>
          </cell>
          <cell r="L27">
            <v>9</v>
          </cell>
          <cell r="M27">
            <v>36</v>
          </cell>
          <cell r="N27">
            <v>36</v>
          </cell>
          <cell r="P27">
            <v>58</v>
          </cell>
        </row>
        <row r="28">
          <cell r="B28" t="str">
            <v>E022-01-1054/2018</v>
          </cell>
          <cell r="C28" t="str">
            <v>MUTEGI Munene Fredrick</v>
          </cell>
          <cell r="D28">
            <v>5.7</v>
          </cell>
          <cell r="E28">
            <v>4.2</v>
          </cell>
          <cell r="F28">
            <v>13</v>
          </cell>
          <cell r="G28">
            <v>22.9</v>
          </cell>
          <cell r="H28">
            <v>6</v>
          </cell>
          <cell r="I28">
            <v>7</v>
          </cell>
          <cell r="K28">
            <v>4</v>
          </cell>
          <cell r="M28">
            <v>17</v>
          </cell>
          <cell r="N28">
            <v>17</v>
          </cell>
          <cell r="P28">
            <v>40</v>
          </cell>
        </row>
        <row r="29">
          <cell r="B29" t="str">
            <v>E022-01-1055/2018</v>
          </cell>
          <cell r="C29" t="str">
            <v>MAINA Josphat Macharia</v>
          </cell>
          <cell r="D29">
            <v>4.3</v>
          </cell>
          <cell r="E29">
            <v>4.2</v>
          </cell>
          <cell r="F29">
            <v>9.5</v>
          </cell>
          <cell r="G29">
            <v>18</v>
          </cell>
          <cell r="H29">
            <v>15</v>
          </cell>
          <cell r="I29">
            <v>5</v>
          </cell>
          <cell r="K29">
            <v>5</v>
          </cell>
          <cell r="M29">
            <v>25</v>
          </cell>
          <cell r="N29">
            <v>25</v>
          </cell>
          <cell r="P29">
            <v>43</v>
          </cell>
        </row>
        <row r="30">
          <cell r="B30" t="str">
            <v>E022-01-1056/2018</v>
          </cell>
          <cell r="C30" t="str">
            <v>SHIBIRITI Calvine Mwanzi</v>
          </cell>
          <cell r="D30">
            <v>2.5</v>
          </cell>
          <cell r="E30">
            <v>4.2</v>
          </cell>
          <cell r="F30">
            <v>13</v>
          </cell>
          <cell r="G30">
            <v>19.7</v>
          </cell>
          <cell r="H30">
            <v>11</v>
          </cell>
          <cell r="I30">
            <v>10</v>
          </cell>
          <cell r="L30">
            <v>11</v>
          </cell>
          <cell r="M30">
            <v>32</v>
          </cell>
          <cell r="N30">
            <v>32</v>
          </cell>
          <cell r="P30">
            <v>52</v>
          </cell>
        </row>
        <row r="31">
          <cell r="B31" t="str">
            <v>E022-01-1057/2018</v>
          </cell>
          <cell r="C31" t="str">
            <v>ANITA HEATHER C</v>
          </cell>
          <cell r="D31">
            <v>4.5999999999999996</v>
          </cell>
          <cell r="E31">
            <v>4.2</v>
          </cell>
          <cell r="F31">
            <v>11</v>
          </cell>
          <cell r="G31">
            <v>19.8</v>
          </cell>
          <cell r="H31">
            <v>12</v>
          </cell>
          <cell r="I31">
            <v>13</v>
          </cell>
          <cell r="K31">
            <v>16</v>
          </cell>
          <cell r="M31">
            <v>41</v>
          </cell>
          <cell r="N31">
            <v>41</v>
          </cell>
          <cell r="P31">
            <v>61</v>
          </cell>
        </row>
        <row r="32">
          <cell r="B32" t="str">
            <v>E022-01-1059/2018</v>
          </cell>
          <cell r="C32" t="str">
            <v>CHEGE Gladwell Nyambura</v>
          </cell>
          <cell r="D32">
            <v>6.7</v>
          </cell>
          <cell r="E32">
            <v>4.7</v>
          </cell>
          <cell r="F32">
            <v>11</v>
          </cell>
          <cell r="G32">
            <v>22.4</v>
          </cell>
          <cell r="H32">
            <v>23</v>
          </cell>
          <cell r="I32">
            <v>3</v>
          </cell>
          <cell r="L32">
            <v>7</v>
          </cell>
          <cell r="M32">
            <v>33</v>
          </cell>
          <cell r="N32">
            <v>33</v>
          </cell>
          <cell r="P32">
            <v>55</v>
          </cell>
        </row>
        <row r="33">
          <cell r="B33" t="str">
            <v>E022-01-1060/2018</v>
          </cell>
          <cell r="C33" t="str">
            <v>MURIUKI Brian Gacheru</v>
          </cell>
          <cell r="D33">
            <v>7.9</v>
          </cell>
          <cell r="E33">
            <v>4.2</v>
          </cell>
          <cell r="F33">
            <v>11</v>
          </cell>
          <cell r="G33">
            <v>23.1</v>
          </cell>
          <cell r="H33">
            <v>17</v>
          </cell>
          <cell r="J33">
            <v>11</v>
          </cell>
          <cell r="K33">
            <v>11</v>
          </cell>
          <cell r="M33">
            <v>39</v>
          </cell>
          <cell r="N33">
            <v>39</v>
          </cell>
          <cell r="P33">
            <v>62</v>
          </cell>
        </row>
        <row r="34">
          <cell r="B34" t="str">
            <v>E022-01-1061/2018</v>
          </cell>
          <cell r="C34" t="str">
            <v>MOHAMMAD ALI MBARAK</v>
          </cell>
          <cell r="D34">
            <v>4.2</v>
          </cell>
          <cell r="E34">
            <v>4.2</v>
          </cell>
          <cell r="F34">
            <v>12.5</v>
          </cell>
          <cell r="G34">
            <v>20.9</v>
          </cell>
          <cell r="H34">
            <v>15</v>
          </cell>
          <cell r="I34">
            <v>7</v>
          </cell>
          <cell r="K34">
            <v>7</v>
          </cell>
          <cell r="M34">
            <v>29</v>
          </cell>
          <cell r="N34">
            <v>29</v>
          </cell>
          <cell r="P34">
            <v>50</v>
          </cell>
        </row>
        <row r="35">
          <cell r="B35" t="str">
            <v>E022-01-1063/2018</v>
          </cell>
          <cell r="C35" t="str">
            <v>MBURUGU Frankline Mutuma</v>
          </cell>
          <cell r="D35">
            <v>6</v>
          </cell>
          <cell r="E35">
            <v>4.5</v>
          </cell>
          <cell r="F35">
            <v>11</v>
          </cell>
          <cell r="G35">
            <v>21.5</v>
          </cell>
          <cell r="H35">
            <v>12</v>
          </cell>
          <cell r="I35">
            <v>7</v>
          </cell>
          <cell r="K35">
            <v>3</v>
          </cell>
          <cell r="M35">
            <v>22</v>
          </cell>
          <cell r="N35">
            <v>22</v>
          </cell>
          <cell r="P35">
            <v>44</v>
          </cell>
        </row>
        <row r="36">
          <cell r="B36" t="str">
            <v>E022-01-1064/2018</v>
          </cell>
          <cell r="C36" t="str">
            <v>MUTHEE Amos Munene</v>
          </cell>
          <cell r="D36">
            <v>1.7</v>
          </cell>
          <cell r="E36">
            <v>4.7</v>
          </cell>
          <cell r="F36">
            <v>9.5</v>
          </cell>
          <cell r="G36">
            <v>15.9</v>
          </cell>
          <cell r="H36">
            <v>12</v>
          </cell>
          <cell r="I36">
            <v>6</v>
          </cell>
          <cell r="K36">
            <v>14</v>
          </cell>
          <cell r="M36">
            <v>32</v>
          </cell>
          <cell r="N36">
            <v>32</v>
          </cell>
          <cell r="P36">
            <v>48</v>
          </cell>
        </row>
        <row r="37">
          <cell r="B37" t="str">
            <v>E022-01-1065/2018</v>
          </cell>
          <cell r="C37" t="str">
            <v>MACHARIA Paul Muchogo</v>
          </cell>
          <cell r="D37">
            <v>5.8</v>
          </cell>
          <cell r="E37">
            <v>4.7</v>
          </cell>
          <cell r="F37">
            <v>13.5</v>
          </cell>
          <cell r="G37">
            <v>24</v>
          </cell>
          <cell r="H37">
            <v>18</v>
          </cell>
          <cell r="I37">
            <v>10</v>
          </cell>
          <cell r="L37">
            <v>7</v>
          </cell>
          <cell r="M37">
            <v>35</v>
          </cell>
          <cell r="N37">
            <v>35</v>
          </cell>
          <cell r="P37">
            <v>59</v>
          </cell>
        </row>
        <row r="38">
          <cell r="B38" t="str">
            <v>E022-01-1066/2018</v>
          </cell>
          <cell r="C38" t="str">
            <v>MUTURI Lorna Muthoni</v>
          </cell>
          <cell r="D38">
            <v>7.8</v>
          </cell>
          <cell r="E38">
            <v>4.5</v>
          </cell>
          <cell r="F38">
            <v>9</v>
          </cell>
          <cell r="G38">
            <v>21.3</v>
          </cell>
          <cell r="H38">
            <v>23</v>
          </cell>
          <cell r="I38">
            <v>15</v>
          </cell>
          <cell r="L38">
            <v>13</v>
          </cell>
          <cell r="M38">
            <v>51</v>
          </cell>
          <cell r="N38">
            <v>51</v>
          </cell>
          <cell r="P38">
            <v>72</v>
          </cell>
        </row>
        <row r="39">
          <cell r="B39" t="str">
            <v>E022-01-1067/2018</v>
          </cell>
          <cell r="C39" t="str">
            <v>ONGAYO Aswan Abishai</v>
          </cell>
          <cell r="D39">
            <v>1.3</v>
          </cell>
          <cell r="E39">
            <v>4.2</v>
          </cell>
          <cell r="F39">
            <v>13</v>
          </cell>
          <cell r="G39">
            <v>18.5</v>
          </cell>
          <cell r="H39">
            <v>12</v>
          </cell>
          <cell r="I39">
            <v>16</v>
          </cell>
          <cell r="K39">
            <v>7</v>
          </cell>
          <cell r="M39">
            <v>35</v>
          </cell>
          <cell r="N39">
            <v>35</v>
          </cell>
          <cell r="P39">
            <v>54</v>
          </cell>
        </row>
        <row r="40">
          <cell r="B40" t="str">
            <v>E022-01-1068/2018</v>
          </cell>
          <cell r="C40" t="str">
            <v>GITHINJI Anthony Kanogo</v>
          </cell>
          <cell r="D40">
            <v>5.4</v>
          </cell>
          <cell r="E40">
            <v>3.8</v>
          </cell>
          <cell r="F40">
            <v>9.5</v>
          </cell>
          <cell r="G40">
            <v>18.7</v>
          </cell>
          <cell r="H40">
            <v>11</v>
          </cell>
          <cell r="I40">
            <v>5</v>
          </cell>
          <cell r="K40">
            <v>10</v>
          </cell>
          <cell r="M40">
            <v>26</v>
          </cell>
          <cell r="N40">
            <v>26</v>
          </cell>
          <cell r="P40">
            <v>45</v>
          </cell>
        </row>
        <row r="41">
          <cell r="B41" t="str">
            <v>E022-01-1069/2018</v>
          </cell>
          <cell r="C41" t="str">
            <v>MUKURI Ephantus Muturi</v>
          </cell>
          <cell r="D41">
            <v>6.2</v>
          </cell>
          <cell r="E41">
            <v>3.9</v>
          </cell>
          <cell r="F41">
            <v>12.5</v>
          </cell>
          <cell r="G41">
            <v>22.6</v>
          </cell>
          <cell r="H41">
            <v>19</v>
          </cell>
          <cell r="I41">
            <v>11</v>
          </cell>
          <cell r="L41">
            <v>12</v>
          </cell>
          <cell r="M41">
            <v>42</v>
          </cell>
          <cell r="N41">
            <v>42</v>
          </cell>
          <cell r="P41">
            <v>65</v>
          </cell>
        </row>
        <row r="42">
          <cell r="B42" t="str">
            <v>E022-01-1070/2018</v>
          </cell>
          <cell r="C42" t="str">
            <v>BRIAN Festus</v>
          </cell>
          <cell r="D42">
            <v>5.5</v>
          </cell>
          <cell r="E42">
            <v>4</v>
          </cell>
          <cell r="F42">
            <v>13.5</v>
          </cell>
          <cell r="G42">
            <v>23</v>
          </cell>
          <cell r="H42">
            <v>10</v>
          </cell>
          <cell r="I42">
            <v>11</v>
          </cell>
          <cell r="K42">
            <v>7</v>
          </cell>
          <cell r="M42">
            <v>28</v>
          </cell>
          <cell r="N42">
            <v>28</v>
          </cell>
          <cell r="P42">
            <v>51</v>
          </cell>
        </row>
        <row r="43">
          <cell r="B43" t="str">
            <v>E022-01-1071/2018</v>
          </cell>
          <cell r="C43" t="str">
            <v>GATHITU Benson Githutha</v>
          </cell>
          <cell r="D43">
            <v>3.5</v>
          </cell>
          <cell r="E43">
            <v>4.5</v>
          </cell>
          <cell r="F43">
            <v>9</v>
          </cell>
          <cell r="G43">
            <v>17</v>
          </cell>
          <cell r="H43">
            <v>21</v>
          </cell>
          <cell r="I43">
            <v>7</v>
          </cell>
          <cell r="J43">
            <v>11</v>
          </cell>
          <cell r="M43">
            <v>39</v>
          </cell>
          <cell r="N43">
            <v>39</v>
          </cell>
          <cell r="P43">
            <v>56</v>
          </cell>
        </row>
        <row r="44">
          <cell r="B44" t="str">
            <v>E022-01-1072/2018</v>
          </cell>
          <cell r="C44" t="str">
            <v>MESSI Joseph Mbayi</v>
          </cell>
          <cell r="D44">
            <v>5.8</v>
          </cell>
          <cell r="E44">
            <v>4.5</v>
          </cell>
          <cell r="F44">
            <v>12.5</v>
          </cell>
          <cell r="G44">
            <v>22.8</v>
          </cell>
          <cell r="H44">
            <v>6</v>
          </cell>
          <cell r="I44">
            <v>2</v>
          </cell>
          <cell r="L44">
            <v>3</v>
          </cell>
          <cell r="M44">
            <v>11</v>
          </cell>
          <cell r="N44">
            <v>11</v>
          </cell>
          <cell r="P44">
            <v>34</v>
          </cell>
        </row>
        <row r="45">
          <cell r="B45" t="str">
            <v>E022-01-1073/2018</v>
          </cell>
          <cell r="C45" t="str">
            <v>OCHAKO Mercyline Buyaki</v>
          </cell>
          <cell r="D45">
            <v>5.9</v>
          </cell>
          <cell r="E45">
            <v>4.5</v>
          </cell>
          <cell r="F45">
            <v>11</v>
          </cell>
          <cell r="G45">
            <v>21.4</v>
          </cell>
          <cell r="H45">
            <v>26.5</v>
          </cell>
          <cell r="I45">
            <v>11</v>
          </cell>
          <cell r="J45">
            <v>0</v>
          </cell>
          <cell r="M45">
            <v>37.5</v>
          </cell>
          <cell r="N45">
            <v>37.5</v>
          </cell>
          <cell r="P45">
            <v>59</v>
          </cell>
        </row>
        <row r="46">
          <cell r="B46" t="str">
            <v>E022-01-1074/2018</v>
          </cell>
          <cell r="C46" t="str">
            <v>SHANZA Allan Ogude</v>
          </cell>
          <cell r="D46">
            <v>2.2000000000000002</v>
          </cell>
          <cell r="E46">
            <v>4.5</v>
          </cell>
          <cell r="F46">
            <v>13.5</v>
          </cell>
          <cell r="G46">
            <v>20.2</v>
          </cell>
          <cell r="H46">
            <v>13</v>
          </cell>
          <cell r="I46">
            <v>6</v>
          </cell>
          <cell r="K46">
            <v>12</v>
          </cell>
          <cell r="M46">
            <v>31</v>
          </cell>
          <cell r="N46">
            <v>31</v>
          </cell>
          <cell r="P46">
            <v>51</v>
          </cell>
        </row>
        <row r="47">
          <cell r="B47" t="str">
            <v>E022-01-1075/2018</v>
          </cell>
          <cell r="C47" t="str">
            <v>KIPTOO Brian</v>
          </cell>
          <cell r="D47">
            <v>6.3</v>
          </cell>
          <cell r="E47">
            <v>4.7</v>
          </cell>
          <cell r="F47">
            <v>9.5</v>
          </cell>
          <cell r="G47">
            <v>20.5</v>
          </cell>
          <cell r="H47">
            <v>11</v>
          </cell>
          <cell r="I47">
            <v>7</v>
          </cell>
          <cell r="J47">
            <v>19</v>
          </cell>
          <cell r="M47">
            <v>37</v>
          </cell>
          <cell r="N47">
            <v>37</v>
          </cell>
          <cell r="P47">
            <v>58</v>
          </cell>
        </row>
        <row r="48">
          <cell r="B48" t="str">
            <v>E022-01-1076/2018</v>
          </cell>
          <cell r="C48" t="str">
            <v>KIPKURUI Franklyn</v>
          </cell>
          <cell r="D48">
            <v>6.4</v>
          </cell>
          <cell r="E48">
            <v>4.5</v>
          </cell>
          <cell r="F48">
            <v>11</v>
          </cell>
          <cell r="G48">
            <v>21.9</v>
          </cell>
          <cell r="H48">
            <v>11</v>
          </cell>
          <cell r="I48">
            <v>12</v>
          </cell>
          <cell r="J48">
            <v>19</v>
          </cell>
          <cell r="M48">
            <v>42</v>
          </cell>
          <cell r="N48">
            <v>42</v>
          </cell>
          <cell r="P48">
            <v>64</v>
          </cell>
        </row>
        <row r="49">
          <cell r="B49" t="str">
            <v>E022-01-1077/2018</v>
          </cell>
          <cell r="C49" t="str">
            <v>NG'ANG'A Francis Ngugi</v>
          </cell>
          <cell r="D49">
            <v>1</v>
          </cell>
          <cell r="E49">
            <v>4.7</v>
          </cell>
          <cell r="F49">
            <v>12.5</v>
          </cell>
          <cell r="G49">
            <v>18.2</v>
          </cell>
          <cell r="H49">
            <v>10</v>
          </cell>
          <cell r="I49">
            <v>4</v>
          </cell>
          <cell r="K49">
            <v>0</v>
          </cell>
          <cell r="M49">
            <v>14</v>
          </cell>
          <cell r="N49">
            <v>14</v>
          </cell>
          <cell r="P49">
            <v>32</v>
          </cell>
        </row>
        <row r="50">
          <cell r="B50" t="str">
            <v>E022-01-1078/2018</v>
          </cell>
          <cell r="C50" t="str">
            <v>NJUGUNA Claire Wambui</v>
          </cell>
          <cell r="D50">
            <v>9.8000000000000007</v>
          </cell>
          <cell r="E50">
            <v>4</v>
          </cell>
          <cell r="F50">
            <v>11.5</v>
          </cell>
          <cell r="G50">
            <v>25.3</v>
          </cell>
          <cell r="H50">
            <v>12</v>
          </cell>
          <cell r="I50">
            <v>3</v>
          </cell>
          <cell r="L50">
            <v>4</v>
          </cell>
          <cell r="M50">
            <v>19</v>
          </cell>
          <cell r="N50">
            <v>19</v>
          </cell>
          <cell r="P50">
            <v>44</v>
          </cell>
        </row>
        <row r="51">
          <cell r="B51" t="str">
            <v>E022-01-1079/2018</v>
          </cell>
          <cell r="C51" t="str">
            <v>MUKIRI Ian Ndungu</v>
          </cell>
          <cell r="D51">
            <v>0.9</v>
          </cell>
          <cell r="E51">
            <v>4.2</v>
          </cell>
          <cell r="F51">
            <v>13</v>
          </cell>
          <cell r="G51">
            <v>18.100000000000001</v>
          </cell>
          <cell r="H51">
            <v>9.5</v>
          </cell>
          <cell r="I51">
            <v>9</v>
          </cell>
          <cell r="K51">
            <v>10</v>
          </cell>
          <cell r="M51">
            <v>28.5</v>
          </cell>
          <cell r="N51">
            <v>28.5</v>
          </cell>
          <cell r="P51">
            <v>47</v>
          </cell>
        </row>
        <row r="52">
          <cell r="B52" t="str">
            <v>E022-01-1080/2018</v>
          </cell>
          <cell r="C52" t="str">
            <v>KIPYEGON Mark</v>
          </cell>
          <cell r="D52">
            <v>6.8</v>
          </cell>
          <cell r="E52">
            <v>4.2</v>
          </cell>
          <cell r="F52">
            <v>12.5</v>
          </cell>
          <cell r="G52">
            <v>23.5</v>
          </cell>
          <cell r="H52">
            <v>2</v>
          </cell>
          <cell r="I52">
            <v>8</v>
          </cell>
          <cell r="J52">
            <v>20</v>
          </cell>
          <cell r="M52">
            <v>30</v>
          </cell>
          <cell r="N52">
            <v>30</v>
          </cell>
          <cell r="P52">
            <v>54</v>
          </cell>
        </row>
        <row r="53">
          <cell r="B53" t="str">
            <v>E022-01-1081/2018</v>
          </cell>
          <cell r="C53" t="str">
            <v>KIOGORA Ntinyari Esther</v>
          </cell>
          <cell r="D53">
            <v>3.8</v>
          </cell>
          <cell r="E53">
            <v>4.2</v>
          </cell>
          <cell r="F53">
            <v>11</v>
          </cell>
          <cell r="G53">
            <v>19</v>
          </cell>
          <cell r="H53">
            <v>11</v>
          </cell>
          <cell r="I53">
            <v>10</v>
          </cell>
          <cell r="K53">
            <v>14</v>
          </cell>
          <cell r="M53">
            <v>35</v>
          </cell>
          <cell r="N53">
            <v>35</v>
          </cell>
          <cell r="P53">
            <v>54</v>
          </cell>
        </row>
        <row r="54">
          <cell r="B54" t="str">
            <v>E022-01-1082/2018</v>
          </cell>
          <cell r="C54" t="str">
            <v>MARIMBET Kevin Pere</v>
          </cell>
          <cell r="D54">
            <v>1.7</v>
          </cell>
          <cell r="E54">
            <v>4.5</v>
          </cell>
          <cell r="F54">
            <v>13</v>
          </cell>
          <cell r="G54">
            <v>19.2</v>
          </cell>
          <cell r="H54">
            <v>17</v>
          </cell>
          <cell r="I54">
            <v>9</v>
          </cell>
          <cell r="K54">
            <v>10</v>
          </cell>
          <cell r="M54">
            <v>36</v>
          </cell>
          <cell r="N54">
            <v>36</v>
          </cell>
          <cell r="P54">
            <v>55</v>
          </cell>
        </row>
        <row r="55">
          <cell r="B55" t="str">
            <v>E022-01-1083/2018</v>
          </cell>
          <cell r="C55" t="str">
            <v>ACHIENG Felix Ouma</v>
          </cell>
          <cell r="D55">
            <v>2.2999999999999998</v>
          </cell>
          <cell r="E55">
            <v>4</v>
          </cell>
          <cell r="F55">
            <v>13</v>
          </cell>
          <cell r="G55">
            <v>19.3</v>
          </cell>
          <cell r="H55">
            <v>11</v>
          </cell>
          <cell r="I55">
            <v>14</v>
          </cell>
          <cell r="L55">
            <v>5</v>
          </cell>
          <cell r="M55">
            <v>30</v>
          </cell>
          <cell r="N55">
            <v>30</v>
          </cell>
          <cell r="P55">
            <v>49</v>
          </cell>
        </row>
        <row r="56">
          <cell r="B56" t="str">
            <v>E022-01-1084/2018</v>
          </cell>
          <cell r="C56" t="str">
            <v>KIPLAGAT Kipkosgei Titus</v>
          </cell>
          <cell r="D56">
            <v>8.9</v>
          </cell>
          <cell r="E56">
            <v>4.7</v>
          </cell>
          <cell r="F56">
            <v>0</v>
          </cell>
          <cell r="G56">
            <v>13.6</v>
          </cell>
          <cell r="H56">
            <v>13</v>
          </cell>
          <cell r="I56">
            <v>18</v>
          </cell>
          <cell r="K56">
            <v>10</v>
          </cell>
          <cell r="M56">
            <v>41</v>
          </cell>
          <cell r="N56">
            <v>41</v>
          </cell>
          <cell r="P56">
            <v>55</v>
          </cell>
        </row>
        <row r="57">
          <cell r="B57" t="str">
            <v>E022-01-1085/2018</v>
          </cell>
          <cell r="C57" t="str">
            <v>MBUGUA Joseph Kiarie</v>
          </cell>
          <cell r="D57">
            <v>4.4000000000000004</v>
          </cell>
          <cell r="E57">
            <v>3.8</v>
          </cell>
          <cell r="F57">
            <v>9.5</v>
          </cell>
          <cell r="G57">
            <v>17.7</v>
          </cell>
          <cell r="H57">
            <v>9.5</v>
          </cell>
          <cell r="I57">
            <v>11</v>
          </cell>
          <cell r="K57">
            <v>8</v>
          </cell>
          <cell r="M57">
            <v>28.5</v>
          </cell>
          <cell r="N57">
            <v>28.5</v>
          </cell>
          <cell r="P57">
            <v>46</v>
          </cell>
        </row>
        <row r="58">
          <cell r="B58" t="str">
            <v>E022-01-1086/2018</v>
          </cell>
          <cell r="C58" t="str">
            <v>MWAGHADI Brian Nelson</v>
          </cell>
          <cell r="D58">
            <v>8.4</v>
          </cell>
          <cell r="E58">
            <v>4.3</v>
          </cell>
          <cell r="F58">
            <v>11.5</v>
          </cell>
          <cell r="G58">
            <v>24.2</v>
          </cell>
          <cell r="H58">
            <v>14</v>
          </cell>
          <cell r="I58">
            <v>12</v>
          </cell>
          <cell r="L58">
            <v>6</v>
          </cell>
          <cell r="M58">
            <v>32</v>
          </cell>
          <cell r="N58">
            <v>32</v>
          </cell>
          <cell r="P58">
            <v>56</v>
          </cell>
        </row>
        <row r="59">
          <cell r="B59" t="str">
            <v>E022-01-1087/2018</v>
          </cell>
          <cell r="C59" t="str">
            <v>MUTUA Humphrey Muasya</v>
          </cell>
          <cell r="D59">
            <v>4.7</v>
          </cell>
          <cell r="E59">
            <v>4.3</v>
          </cell>
          <cell r="F59">
            <v>9</v>
          </cell>
          <cell r="G59">
            <v>18</v>
          </cell>
          <cell r="H59">
            <v>9</v>
          </cell>
          <cell r="I59">
            <v>9</v>
          </cell>
          <cell r="L59">
            <v>7</v>
          </cell>
          <cell r="M59">
            <v>25</v>
          </cell>
          <cell r="N59">
            <v>25</v>
          </cell>
          <cell r="P59">
            <v>43</v>
          </cell>
        </row>
        <row r="60">
          <cell r="B60" t="str">
            <v>E022-01-1088/2018</v>
          </cell>
          <cell r="C60" t="str">
            <v>DERRICK Erick Obaso</v>
          </cell>
          <cell r="D60" t="str">
            <v/>
          </cell>
          <cell r="E60" t="str">
            <v/>
          </cell>
          <cell r="F60" t="str">
            <v>-</v>
          </cell>
          <cell r="G60" t="str">
            <v>-</v>
          </cell>
          <cell r="M60" t="str">
            <v/>
          </cell>
          <cell r="N60" t="str">
            <v>-</v>
          </cell>
          <cell r="P60" t="str">
            <v>-</v>
          </cell>
        </row>
        <row r="61">
          <cell r="B61" t="str">
            <v>E022-01-1089/2018</v>
          </cell>
          <cell r="C61" t="str">
            <v>LEEHANEY George</v>
          </cell>
          <cell r="D61">
            <v>5</v>
          </cell>
          <cell r="E61">
            <v>4.5</v>
          </cell>
          <cell r="F61">
            <v>13</v>
          </cell>
          <cell r="G61">
            <v>22.5</v>
          </cell>
          <cell r="H61">
            <v>10</v>
          </cell>
          <cell r="I61">
            <v>4.5</v>
          </cell>
          <cell r="K61">
            <v>3</v>
          </cell>
          <cell r="M61">
            <v>17.5</v>
          </cell>
          <cell r="N61">
            <v>17.5</v>
          </cell>
          <cell r="P61">
            <v>40</v>
          </cell>
        </row>
        <row r="62">
          <cell r="B62" t="str">
            <v>E022-01-1090/2018</v>
          </cell>
          <cell r="C62" t="str">
            <v>ASIAGO Nyambaka Kelvin</v>
          </cell>
          <cell r="D62">
            <v>5.7</v>
          </cell>
          <cell r="E62">
            <v>4.3</v>
          </cell>
          <cell r="F62">
            <v>9.5</v>
          </cell>
          <cell r="G62">
            <v>19.5</v>
          </cell>
          <cell r="H62">
            <v>12</v>
          </cell>
          <cell r="I62">
            <v>3</v>
          </cell>
          <cell r="K62">
            <v>5</v>
          </cell>
          <cell r="M62">
            <v>20</v>
          </cell>
          <cell r="N62">
            <v>20</v>
          </cell>
          <cell r="P62">
            <v>40</v>
          </cell>
        </row>
        <row r="63">
          <cell r="B63" t="str">
            <v>E022-01-1091/2018</v>
          </cell>
          <cell r="C63" t="str">
            <v>KARIUKI Daniel Njau</v>
          </cell>
          <cell r="D63">
            <v>3.9</v>
          </cell>
          <cell r="E63">
            <v>4</v>
          </cell>
          <cell r="F63">
            <v>9</v>
          </cell>
          <cell r="G63">
            <v>16.899999999999999</v>
          </cell>
          <cell r="H63">
            <v>11.5</v>
          </cell>
          <cell r="I63">
            <v>13</v>
          </cell>
          <cell r="K63">
            <v>5</v>
          </cell>
          <cell r="M63">
            <v>29.5</v>
          </cell>
          <cell r="N63">
            <v>29.5</v>
          </cell>
          <cell r="P63">
            <v>46</v>
          </cell>
        </row>
        <row r="64">
          <cell r="B64" t="str">
            <v>E022-01-1092/2018</v>
          </cell>
          <cell r="C64" t="str">
            <v>RAWAKA Andrew J Apwoka</v>
          </cell>
          <cell r="D64">
            <v>5</v>
          </cell>
          <cell r="E64">
            <v>4.5</v>
          </cell>
          <cell r="F64">
            <v>12.5</v>
          </cell>
          <cell r="G64">
            <v>22</v>
          </cell>
          <cell r="H64">
            <v>11.5</v>
          </cell>
          <cell r="I64">
            <v>2</v>
          </cell>
          <cell r="K64">
            <v>4</v>
          </cell>
          <cell r="M64">
            <v>17.5</v>
          </cell>
          <cell r="N64">
            <v>17.5</v>
          </cell>
          <cell r="P64">
            <v>40</v>
          </cell>
        </row>
        <row r="65">
          <cell r="B65" t="str">
            <v>E022-01-1094/2018</v>
          </cell>
          <cell r="C65" t="str">
            <v>KEMBOI Collins Kipchirchir</v>
          </cell>
          <cell r="D65">
            <v>6.5</v>
          </cell>
          <cell r="E65">
            <v>4.3</v>
          </cell>
          <cell r="F65">
            <v>11</v>
          </cell>
          <cell r="G65">
            <v>21.8</v>
          </cell>
          <cell r="H65">
            <v>15</v>
          </cell>
          <cell r="I65">
            <v>4</v>
          </cell>
          <cell r="L65">
            <v>7</v>
          </cell>
          <cell r="M65">
            <v>26</v>
          </cell>
          <cell r="N65">
            <v>26</v>
          </cell>
          <cell r="P65">
            <v>48</v>
          </cell>
        </row>
        <row r="66">
          <cell r="B66" t="str">
            <v>E022-01-1095/2018</v>
          </cell>
          <cell r="C66" t="str">
            <v>KIBET Brian</v>
          </cell>
          <cell r="D66">
            <v>6</v>
          </cell>
          <cell r="E66">
            <v>4.2</v>
          </cell>
          <cell r="F66">
            <v>11</v>
          </cell>
          <cell r="G66">
            <v>21.2</v>
          </cell>
          <cell r="H66">
            <v>15</v>
          </cell>
          <cell r="I66">
            <v>3</v>
          </cell>
          <cell r="L66">
            <v>6</v>
          </cell>
          <cell r="M66">
            <v>24</v>
          </cell>
          <cell r="N66">
            <v>24</v>
          </cell>
          <cell r="P66">
            <v>45</v>
          </cell>
        </row>
        <row r="67">
          <cell r="B67" t="str">
            <v>E022-01-1096/2018</v>
          </cell>
          <cell r="C67" t="str">
            <v>OTHIENO Jacob Magina</v>
          </cell>
          <cell r="D67">
            <v>3.3</v>
          </cell>
          <cell r="E67">
            <v>4</v>
          </cell>
          <cell r="F67">
            <v>10</v>
          </cell>
          <cell r="G67">
            <v>17.3</v>
          </cell>
          <cell r="H67">
            <v>23</v>
          </cell>
          <cell r="I67">
            <v>19</v>
          </cell>
          <cell r="K67">
            <v>4</v>
          </cell>
          <cell r="M67">
            <v>46</v>
          </cell>
          <cell r="N67">
            <v>46</v>
          </cell>
          <cell r="P67">
            <v>63</v>
          </cell>
        </row>
        <row r="68">
          <cell r="B68" t="str">
            <v>E022-01-1097/2018</v>
          </cell>
          <cell r="C68" t="str">
            <v>KUNG U J Gakonya</v>
          </cell>
          <cell r="D68">
            <v>5.4</v>
          </cell>
          <cell r="E68">
            <v>4</v>
          </cell>
          <cell r="F68">
            <v>13</v>
          </cell>
          <cell r="G68">
            <v>22.4</v>
          </cell>
          <cell r="H68">
            <v>12</v>
          </cell>
          <cell r="J68">
            <v>19</v>
          </cell>
          <cell r="K68">
            <v>5</v>
          </cell>
          <cell r="M68">
            <v>36</v>
          </cell>
          <cell r="N68">
            <v>36</v>
          </cell>
          <cell r="P68">
            <v>58</v>
          </cell>
        </row>
        <row r="69">
          <cell r="B69" t="str">
            <v>E022-01-1098/2018</v>
          </cell>
          <cell r="C69" t="str">
            <v>MUGWE John Njoroge</v>
          </cell>
          <cell r="D69">
            <v>2.8</v>
          </cell>
          <cell r="E69">
            <v>3.8</v>
          </cell>
          <cell r="F69">
            <v>9</v>
          </cell>
          <cell r="G69">
            <v>15.6</v>
          </cell>
          <cell r="H69">
            <v>14</v>
          </cell>
          <cell r="I69">
            <v>13</v>
          </cell>
          <cell r="K69">
            <v>10</v>
          </cell>
          <cell r="M69">
            <v>37</v>
          </cell>
          <cell r="N69">
            <v>37</v>
          </cell>
          <cell r="P69">
            <v>53</v>
          </cell>
        </row>
        <row r="70">
          <cell r="B70" t="str">
            <v>E022-01-1099/2018</v>
          </cell>
          <cell r="C70" t="str">
            <v>WAIRIMU  Everlyn Wanjiku</v>
          </cell>
          <cell r="D70">
            <v>7.7</v>
          </cell>
          <cell r="E70">
            <v>4.5</v>
          </cell>
          <cell r="F70">
            <v>9</v>
          </cell>
          <cell r="G70">
            <v>21.2</v>
          </cell>
          <cell r="H70">
            <v>10</v>
          </cell>
          <cell r="I70">
            <v>6</v>
          </cell>
          <cell r="K70">
            <v>12</v>
          </cell>
          <cell r="M70">
            <v>28</v>
          </cell>
          <cell r="N70">
            <v>28</v>
          </cell>
          <cell r="P70">
            <v>49</v>
          </cell>
        </row>
        <row r="71">
          <cell r="B71" t="str">
            <v>E022-01-1100/2018</v>
          </cell>
          <cell r="C71" t="str">
            <v>WANJALA Barasa Levy</v>
          </cell>
          <cell r="D71">
            <v>7.3</v>
          </cell>
          <cell r="E71">
            <v>4.7</v>
          </cell>
          <cell r="F71">
            <v>13</v>
          </cell>
          <cell r="G71">
            <v>25</v>
          </cell>
          <cell r="H71">
            <v>12</v>
          </cell>
          <cell r="J71">
            <v>10</v>
          </cell>
          <cell r="L71">
            <v>4</v>
          </cell>
          <cell r="M71">
            <v>26</v>
          </cell>
          <cell r="N71">
            <v>26</v>
          </cell>
          <cell r="P71">
            <v>51</v>
          </cell>
        </row>
        <row r="72">
          <cell r="B72" t="str">
            <v>E022-01-1101/2018</v>
          </cell>
          <cell r="C72" t="str">
            <v>THINDIU Keely Njoroge</v>
          </cell>
          <cell r="D72">
            <v>7.3</v>
          </cell>
          <cell r="E72">
            <v>4.7</v>
          </cell>
          <cell r="F72">
            <v>11.5</v>
          </cell>
          <cell r="G72">
            <v>23.5</v>
          </cell>
          <cell r="H72">
            <v>12</v>
          </cell>
          <cell r="I72">
            <v>8</v>
          </cell>
          <cell r="L72">
            <v>6</v>
          </cell>
          <cell r="M72">
            <v>26</v>
          </cell>
          <cell r="N72">
            <v>26</v>
          </cell>
          <cell r="P72">
            <v>50</v>
          </cell>
        </row>
        <row r="73">
          <cell r="B73" t="str">
            <v>E022-01-1102/2018</v>
          </cell>
          <cell r="C73" t="str">
            <v>KANYI Carson Wanjohi</v>
          </cell>
          <cell r="D73">
            <v>6.8</v>
          </cell>
          <cell r="E73">
            <v>4.5</v>
          </cell>
          <cell r="F73">
            <v>12.5</v>
          </cell>
          <cell r="G73">
            <v>23.8</v>
          </cell>
          <cell r="H73">
            <v>10</v>
          </cell>
          <cell r="I73">
            <v>15</v>
          </cell>
          <cell r="L73">
            <v>5</v>
          </cell>
          <cell r="M73">
            <v>30</v>
          </cell>
          <cell r="N73">
            <v>30</v>
          </cell>
          <cell r="P73">
            <v>54</v>
          </cell>
        </row>
        <row r="74">
          <cell r="B74" t="str">
            <v>E022-01-1169/2018</v>
          </cell>
          <cell r="C74" t="str">
            <v xml:space="preserve">NGANGA Joseph Mwangi </v>
          </cell>
          <cell r="D74">
            <v>2.8</v>
          </cell>
          <cell r="E74">
            <v>4.5</v>
          </cell>
          <cell r="F74">
            <v>9</v>
          </cell>
          <cell r="G74">
            <v>16.3</v>
          </cell>
          <cell r="H74">
            <v>11</v>
          </cell>
          <cell r="I74">
            <v>9</v>
          </cell>
          <cell r="L74">
            <v>8</v>
          </cell>
          <cell r="M74">
            <v>28</v>
          </cell>
          <cell r="N74">
            <v>28</v>
          </cell>
          <cell r="P74">
            <v>44</v>
          </cell>
        </row>
        <row r="75">
          <cell r="B75" t="str">
            <v>E022-01-1283/2018</v>
          </cell>
          <cell r="C75" t="str">
            <v xml:space="preserve">KIPKIRUI Paul </v>
          </cell>
          <cell r="D75">
            <v>6.3</v>
          </cell>
          <cell r="E75">
            <v>3.8</v>
          </cell>
          <cell r="F75">
            <v>12.5</v>
          </cell>
          <cell r="G75">
            <v>22.6</v>
          </cell>
          <cell r="H75">
            <v>11</v>
          </cell>
          <cell r="I75">
            <v>5</v>
          </cell>
          <cell r="K75">
            <v>7</v>
          </cell>
          <cell r="M75">
            <v>23</v>
          </cell>
          <cell r="N75">
            <v>23</v>
          </cell>
          <cell r="P75">
            <v>46</v>
          </cell>
        </row>
        <row r="76">
          <cell r="B76" t="str">
            <v>E022-01-1412/2018</v>
          </cell>
          <cell r="C76" t="str">
            <v xml:space="preserve">MOMANYI Silvester Omwaga </v>
          </cell>
          <cell r="D76">
            <v>4.8</v>
          </cell>
          <cell r="E76">
            <v>3.9</v>
          </cell>
          <cell r="F76">
            <v>12.5</v>
          </cell>
          <cell r="G76">
            <v>21.2</v>
          </cell>
          <cell r="H76">
            <v>13</v>
          </cell>
          <cell r="I76">
            <v>9</v>
          </cell>
          <cell r="J76">
            <v>11</v>
          </cell>
          <cell r="M76">
            <v>33</v>
          </cell>
          <cell r="N76">
            <v>33</v>
          </cell>
          <cell r="P76">
            <v>54</v>
          </cell>
        </row>
        <row r="77">
          <cell r="B77" t="str">
            <v>E022-01-1473/2018</v>
          </cell>
          <cell r="C77" t="str">
            <v>MWORIA VINCENT MWENDE</v>
          </cell>
          <cell r="D77">
            <v>8.5</v>
          </cell>
          <cell r="E77">
            <v>4</v>
          </cell>
          <cell r="F77">
            <v>9.5</v>
          </cell>
          <cell r="G77">
            <v>22</v>
          </cell>
          <cell r="H77">
            <v>13</v>
          </cell>
          <cell r="I77">
            <v>18</v>
          </cell>
          <cell r="K77">
            <v>15</v>
          </cell>
          <cell r="M77">
            <v>46</v>
          </cell>
          <cell r="N77">
            <v>46</v>
          </cell>
          <cell r="P77">
            <v>68</v>
          </cell>
        </row>
        <row r="78">
          <cell r="B78" t="str">
            <v>E022-01-1475/2018</v>
          </cell>
          <cell r="C78" t="str">
            <v>KIARA BRIAN MUGAMBI</v>
          </cell>
          <cell r="D78">
            <v>3.8</v>
          </cell>
          <cell r="E78">
            <v>4.5</v>
          </cell>
          <cell r="F78">
            <v>9</v>
          </cell>
          <cell r="G78">
            <v>17.3</v>
          </cell>
          <cell r="H78">
            <v>12</v>
          </cell>
          <cell r="I78">
            <v>9</v>
          </cell>
          <cell r="K78">
            <v>7</v>
          </cell>
          <cell r="M78">
            <v>28</v>
          </cell>
          <cell r="N78">
            <v>28</v>
          </cell>
          <cell r="P78">
            <v>45</v>
          </cell>
        </row>
        <row r="79">
          <cell r="B79" t="str">
            <v>E022-01-1486/2018</v>
          </cell>
          <cell r="C79" t="str">
            <v>MUNENE VICTOR IAN</v>
          </cell>
          <cell r="D79">
            <v>1.3</v>
          </cell>
          <cell r="E79">
            <v>4.5</v>
          </cell>
          <cell r="F79">
            <v>9.5</v>
          </cell>
          <cell r="G79">
            <v>15.3</v>
          </cell>
          <cell r="H79">
            <v>10</v>
          </cell>
          <cell r="I79">
            <v>5</v>
          </cell>
          <cell r="K79">
            <v>3</v>
          </cell>
          <cell r="M79">
            <v>18</v>
          </cell>
          <cell r="N79">
            <v>18</v>
          </cell>
          <cell r="P79">
            <v>33</v>
          </cell>
        </row>
        <row r="80">
          <cell r="B80" t="str">
            <v>E022-01-1539/2018</v>
          </cell>
          <cell r="C80" t="str">
            <v>MWANGI LUKE VICTOR</v>
          </cell>
          <cell r="D80">
            <v>4.3</v>
          </cell>
          <cell r="E80">
            <v>4.5</v>
          </cell>
          <cell r="F80">
            <v>13</v>
          </cell>
          <cell r="G80">
            <v>21.8</v>
          </cell>
          <cell r="H80">
            <v>12</v>
          </cell>
          <cell r="I80">
            <v>4</v>
          </cell>
          <cell r="J80">
            <v>2</v>
          </cell>
          <cell r="M80">
            <v>18</v>
          </cell>
          <cell r="N80">
            <v>18</v>
          </cell>
          <cell r="P80">
            <v>40</v>
          </cell>
        </row>
        <row r="81">
          <cell r="B81" t="str">
            <v>E022-01-1566/2018</v>
          </cell>
          <cell r="C81" t="str">
            <v>MUIRURI VIVIAN  WANJIRU</v>
          </cell>
          <cell r="D81">
            <v>4.7</v>
          </cell>
          <cell r="E81">
            <v>4.5</v>
          </cell>
          <cell r="F81">
            <v>9.5</v>
          </cell>
          <cell r="G81">
            <v>18.7</v>
          </cell>
          <cell r="H81">
            <v>9.5</v>
          </cell>
          <cell r="I81">
            <v>2</v>
          </cell>
          <cell r="K81">
            <v>5</v>
          </cell>
          <cell r="M81">
            <v>16.5</v>
          </cell>
          <cell r="N81">
            <v>16.5</v>
          </cell>
          <cell r="P81">
            <v>35</v>
          </cell>
        </row>
        <row r="82">
          <cell r="B82" t="str">
            <v>E022-01-1755/2018</v>
          </cell>
          <cell r="C82" t="str">
            <v xml:space="preserve">WANJOHI Quinton Muriuki </v>
          </cell>
          <cell r="D82" t="str">
            <v/>
          </cell>
          <cell r="E82" t="str">
            <v/>
          </cell>
          <cell r="F82" t="str">
            <v>-</v>
          </cell>
          <cell r="G82" t="str">
            <v>-</v>
          </cell>
          <cell r="M82" t="str">
            <v/>
          </cell>
          <cell r="N82" t="str">
            <v>-</v>
          </cell>
          <cell r="P82" t="str">
            <v>-</v>
          </cell>
        </row>
        <row r="83">
          <cell r="B83" t="str">
            <v>E022-01-1757/2018</v>
          </cell>
          <cell r="C83" t="str">
            <v xml:space="preserve">ORINA Dorothy Kwamboka </v>
          </cell>
          <cell r="D83">
            <v>1.7</v>
          </cell>
          <cell r="E83">
            <v>4.5</v>
          </cell>
          <cell r="F83">
            <v>11</v>
          </cell>
          <cell r="G83">
            <v>17.2</v>
          </cell>
          <cell r="H83">
            <v>13</v>
          </cell>
          <cell r="I83">
            <v>15</v>
          </cell>
          <cell r="K83">
            <v>11</v>
          </cell>
          <cell r="M83">
            <v>39</v>
          </cell>
          <cell r="N83">
            <v>39</v>
          </cell>
          <cell r="P83">
            <v>56</v>
          </cell>
        </row>
        <row r="84">
          <cell r="B84" t="str">
            <v>E022-01-1764/2018</v>
          </cell>
          <cell r="C84" t="str">
            <v xml:space="preserve">MWANGI Martin Kinyanjui </v>
          </cell>
          <cell r="D84">
            <v>8.6999999999999993</v>
          </cell>
          <cell r="E84">
            <v>4.7</v>
          </cell>
          <cell r="F84">
            <v>9</v>
          </cell>
          <cell r="G84">
            <v>22.4</v>
          </cell>
          <cell r="H84">
            <v>9</v>
          </cell>
          <cell r="J84">
            <v>9</v>
          </cell>
          <cell r="K84">
            <v>2</v>
          </cell>
          <cell r="M84">
            <v>20</v>
          </cell>
          <cell r="N84">
            <v>20</v>
          </cell>
          <cell r="P84">
            <v>42</v>
          </cell>
        </row>
        <row r="85">
          <cell r="B85" t="str">
            <v>E022-01-1789/2018</v>
          </cell>
          <cell r="C85" t="str">
            <v>KURIA IAN MARTIN</v>
          </cell>
          <cell r="D85">
            <v>6.8</v>
          </cell>
          <cell r="E85">
            <v>4</v>
          </cell>
          <cell r="F85">
            <v>12.5</v>
          </cell>
          <cell r="G85">
            <v>23.3</v>
          </cell>
          <cell r="H85">
            <v>10</v>
          </cell>
          <cell r="I85">
            <v>2</v>
          </cell>
          <cell r="L85">
            <v>1</v>
          </cell>
          <cell r="M85">
            <v>13</v>
          </cell>
          <cell r="N85">
            <v>13</v>
          </cell>
          <cell r="P85">
            <v>36</v>
          </cell>
        </row>
        <row r="86">
          <cell r="B86" t="str">
            <v>E022-01-1801/2018</v>
          </cell>
          <cell r="C86" t="str">
            <v>NGANGA  DENNIS MURAINI</v>
          </cell>
          <cell r="D86">
            <v>4.8</v>
          </cell>
          <cell r="E86">
            <v>4.5</v>
          </cell>
          <cell r="F86">
            <v>9</v>
          </cell>
          <cell r="G86">
            <v>18.3</v>
          </cell>
          <cell r="H86">
            <v>11</v>
          </cell>
          <cell r="I86">
            <v>10</v>
          </cell>
          <cell r="K86">
            <v>8</v>
          </cell>
          <cell r="M86">
            <v>29</v>
          </cell>
          <cell r="N86">
            <v>29</v>
          </cell>
          <cell r="P86">
            <v>47</v>
          </cell>
        </row>
        <row r="87">
          <cell r="B87" t="str">
            <v>E022-01-1813/2018</v>
          </cell>
          <cell r="C87" t="str">
            <v>WANJERI Mary Wanjiku</v>
          </cell>
          <cell r="D87">
            <v>0.8</v>
          </cell>
          <cell r="E87">
            <v>4.2</v>
          </cell>
          <cell r="F87">
            <v>9</v>
          </cell>
          <cell r="G87">
            <v>14</v>
          </cell>
          <cell r="H87">
            <v>9</v>
          </cell>
          <cell r="I87">
            <v>4</v>
          </cell>
          <cell r="K87">
            <v>5</v>
          </cell>
          <cell r="M87">
            <v>18</v>
          </cell>
          <cell r="N87">
            <v>18</v>
          </cell>
          <cell r="P87">
            <v>32</v>
          </cell>
        </row>
        <row r="88">
          <cell r="B88" t="str">
            <v>E022-01-1816/2018</v>
          </cell>
          <cell r="C88" t="str">
            <v>KIOKO EVANS MUTUKU</v>
          </cell>
          <cell r="D88">
            <v>4.2</v>
          </cell>
          <cell r="E88">
            <v>4.5999999999999996</v>
          </cell>
          <cell r="F88">
            <v>13</v>
          </cell>
          <cell r="G88">
            <v>21.8</v>
          </cell>
          <cell r="H88">
            <v>6</v>
          </cell>
          <cell r="I88">
            <v>3</v>
          </cell>
          <cell r="K88">
            <v>1</v>
          </cell>
          <cell r="M88">
            <v>10</v>
          </cell>
          <cell r="N88">
            <v>10</v>
          </cell>
          <cell r="P88">
            <v>32</v>
          </cell>
        </row>
        <row r="89">
          <cell r="B89" t="str">
            <v>E022-01-1824/2018</v>
          </cell>
          <cell r="C89" t="str">
            <v xml:space="preserve">KAMIRI Victor Aminiel Njunge </v>
          </cell>
          <cell r="D89">
            <v>0.4</v>
          </cell>
          <cell r="E89">
            <v>4.5</v>
          </cell>
          <cell r="F89">
            <v>13</v>
          </cell>
          <cell r="G89">
            <v>17.899999999999999</v>
          </cell>
          <cell r="H89">
            <v>9</v>
          </cell>
          <cell r="J89">
            <v>2</v>
          </cell>
          <cell r="K89">
            <v>2</v>
          </cell>
          <cell r="M89">
            <v>13</v>
          </cell>
          <cell r="N89">
            <v>13</v>
          </cell>
          <cell r="P89">
            <v>31</v>
          </cell>
        </row>
        <row r="90">
          <cell r="B90" t="str">
            <v>E022-01-1828/2018</v>
          </cell>
          <cell r="C90" t="str">
            <v xml:space="preserve">MULWA Joseph Musya </v>
          </cell>
          <cell r="D90">
            <v>5.5</v>
          </cell>
          <cell r="E90">
            <v>3.8</v>
          </cell>
          <cell r="F90">
            <v>12.5</v>
          </cell>
          <cell r="G90">
            <v>21.8</v>
          </cell>
          <cell r="H90">
            <v>15.5</v>
          </cell>
          <cell r="I90">
            <v>17</v>
          </cell>
          <cell r="J90">
            <v>9</v>
          </cell>
          <cell r="M90">
            <v>41.5</v>
          </cell>
          <cell r="N90">
            <v>41.5</v>
          </cell>
          <cell r="P90">
            <v>63</v>
          </cell>
        </row>
        <row r="91">
          <cell r="B91" t="str">
            <v>E022-01-1831/2018</v>
          </cell>
          <cell r="C91" t="str">
            <v>CHERUIYOT Desmond</v>
          </cell>
          <cell r="D91">
            <v>6.1</v>
          </cell>
          <cell r="E91">
            <v>3.8</v>
          </cell>
          <cell r="F91">
            <v>9</v>
          </cell>
          <cell r="G91">
            <v>18.899999999999999</v>
          </cell>
          <cell r="H91">
            <v>14</v>
          </cell>
          <cell r="I91">
            <v>17</v>
          </cell>
          <cell r="K91">
            <v>10</v>
          </cell>
          <cell r="M91">
            <v>41</v>
          </cell>
          <cell r="N91">
            <v>41</v>
          </cell>
          <cell r="P91">
            <v>60</v>
          </cell>
        </row>
        <row r="92">
          <cell r="B92" t="str">
            <v>E022-01-1832/2018</v>
          </cell>
          <cell r="C92" t="str">
            <v>MUKIRI LORNACLARE</v>
          </cell>
          <cell r="D92">
            <v>7.2</v>
          </cell>
          <cell r="E92">
            <v>4.2</v>
          </cell>
          <cell r="F92">
            <v>13</v>
          </cell>
          <cell r="G92">
            <v>24.4</v>
          </cell>
          <cell r="H92">
            <v>15.5</v>
          </cell>
          <cell r="I92">
            <v>9</v>
          </cell>
          <cell r="J92">
            <v>18</v>
          </cell>
          <cell r="M92">
            <v>42.5</v>
          </cell>
          <cell r="N92">
            <v>42.5</v>
          </cell>
          <cell r="P92">
            <v>67</v>
          </cell>
        </row>
        <row r="93">
          <cell r="B93" t="str">
            <v>E022-01-1838/2018</v>
          </cell>
          <cell r="C93" t="str">
            <v>MATHENGE Timons Kingau</v>
          </cell>
          <cell r="D93">
            <v>5</v>
          </cell>
          <cell r="E93">
            <v>4</v>
          </cell>
          <cell r="F93">
            <v>9.5</v>
          </cell>
          <cell r="G93">
            <v>18.5</v>
          </cell>
          <cell r="H93">
            <v>14</v>
          </cell>
          <cell r="I93">
            <v>13</v>
          </cell>
          <cell r="K93">
            <v>12</v>
          </cell>
          <cell r="M93">
            <v>39</v>
          </cell>
          <cell r="N93">
            <v>39</v>
          </cell>
          <cell r="P93">
            <v>58</v>
          </cell>
        </row>
        <row r="94">
          <cell r="B94" t="str">
            <v>E022-01-1855/2018</v>
          </cell>
          <cell r="C94" t="str">
            <v>NYUTU AGNES GATHONI</v>
          </cell>
          <cell r="D94" t="str">
            <v/>
          </cell>
          <cell r="E94" t="str">
            <v/>
          </cell>
          <cell r="F94" t="str">
            <v>-</v>
          </cell>
          <cell r="G94" t="str">
            <v>-</v>
          </cell>
          <cell r="M94" t="str">
            <v/>
          </cell>
          <cell r="N94" t="str">
            <v>-</v>
          </cell>
          <cell r="P94" t="str">
            <v>-</v>
          </cell>
        </row>
        <row r="95">
          <cell r="B95" t="str">
            <v>E022-01-1753/2017</v>
          </cell>
          <cell r="C95" t="str">
            <v>CHEPKIRUI Janet</v>
          </cell>
          <cell r="D95">
            <v>8</v>
          </cell>
          <cell r="E95">
            <v>4.7</v>
          </cell>
          <cell r="F95">
            <v>9.5</v>
          </cell>
          <cell r="G95">
            <v>22.2</v>
          </cell>
          <cell r="H95">
            <v>13</v>
          </cell>
          <cell r="I95">
            <v>18</v>
          </cell>
          <cell r="L95">
            <v>17</v>
          </cell>
          <cell r="M95">
            <v>48</v>
          </cell>
          <cell r="N95">
            <v>48</v>
          </cell>
          <cell r="P95">
            <v>70</v>
          </cell>
        </row>
        <row r="96">
          <cell r="B96" t="str">
            <v>E022-01-0736/2017</v>
          </cell>
          <cell r="C96" t="str">
            <v>WAMBANI ESTHER</v>
          </cell>
          <cell r="D96">
            <v>1.3</v>
          </cell>
          <cell r="E96">
            <v>4.5</v>
          </cell>
          <cell r="F96">
            <v>9</v>
          </cell>
          <cell r="G96">
            <v>14.8</v>
          </cell>
          <cell r="H96">
            <v>14</v>
          </cell>
          <cell r="I96">
            <v>12</v>
          </cell>
          <cell r="K96">
            <v>12</v>
          </cell>
          <cell r="M96">
            <v>38</v>
          </cell>
          <cell r="N96">
            <v>38</v>
          </cell>
          <cell r="P96">
            <v>53</v>
          </cell>
        </row>
        <row r="97">
          <cell r="B97" t="str">
            <v>E022-01-0748/2017</v>
          </cell>
          <cell r="C97" t="str">
            <v>SIMIYU M. Micah</v>
          </cell>
          <cell r="D97">
            <v>5.6</v>
          </cell>
          <cell r="E97">
            <v>4.7</v>
          </cell>
          <cell r="F97">
            <v>12.5</v>
          </cell>
          <cell r="G97">
            <v>22.8</v>
          </cell>
          <cell r="H97">
            <v>7</v>
          </cell>
          <cell r="I97">
            <v>11</v>
          </cell>
          <cell r="K97">
            <v>11</v>
          </cell>
          <cell r="M97">
            <v>29</v>
          </cell>
          <cell r="N97">
            <v>29</v>
          </cell>
          <cell r="P97">
            <v>52</v>
          </cell>
        </row>
      </sheetData>
      <sheetData sheetId="12" refreshError="1">
        <row r="12">
          <cell r="B12" t="str">
            <v>E022-01-0113/2018</v>
          </cell>
          <cell r="C12" t="str">
            <v>MANDO VICTOR GITHINJI</v>
          </cell>
          <cell r="D12">
            <v>5</v>
          </cell>
          <cell r="E12">
            <v>4</v>
          </cell>
          <cell r="F12">
            <v>10.7</v>
          </cell>
          <cell r="G12">
            <v>19.7</v>
          </cell>
          <cell r="H12">
            <v>7</v>
          </cell>
          <cell r="I12">
            <v>8</v>
          </cell>
          <cell r="K12">
            <v>8</v>
          </cell>
          <cell r="M12">
            <v>23</v>
          </cell>
          <cell r="N12">
            <v>26.8</v>
          </cell>
          <cell r="P12">
            <v>47</v>
          </cell>
        </row>
        <row r="13">
          <cell r="B13" t="str">
            <v>E022-01-0278/2018</v>
          </cell>
          <cell r="C13" t="str">
            <v>MENGICH Kipkemei Oliver</v>
          </cell>
          <cell r="D13">
            <v>5.3</v>
          </cell>
          <cell r="E13">
            <v>4</v>
          </cell>
          <cell r="F13">
            <v>11.3</v>
          </cell>
          <cell r="G13">
            <v>20.6</v>
          </cell>
          <cell r="H13">
            <v>17.5</v>
          </cell>
          <cell r="J13">
            <v>20</v>
          </cell>
          <cell r="L13">
            <v>13</v>
          </cell>
          <cell r="M13">
            <v>50.5</v>
          </cell>
          <cell r="N13">
            <v>58.9</v>
          </cell>
          <cell r="P13">
            <v>80</v>
          </cell>
        </row>
        <row r="14">
          <cell r="B14" t="str">
            <v>E022-01-0281/2018</v>
          </cell>
          <cell r="C14" t="str">
            <v xml:space="preserve">MATHENGE Joseph Maina </v>
          </cell>
          <cell r="D14">
            <v>6</v>
          </cell>
          <cell r="E14">
            <v>4</v>
          </cell>
          <cell r="F14">
            <v>10</v>
          </cell>
          <cell r="G14">
            <v>20</v>
          </cell>
          <cell r="J14">
            <v>15.5</v>
          </cell>
          <cell r="K14">
            <v>14.5</v>
          </cell>
          <cell r="L14">
            <v>15</v>
          </cell>
          <cell r="M14">
            <v>45</v>
          </cell>
          <cell r="N14">
            <v>52.5</v>
          </cell>
          <cell r="P14">
            <v>73</v>
          </cell>
        </row>
        <row r="15">
          <cell r="B15" t="str">
            <v>E022-01-0376/2018</v>
          </cell>
          <cell r="C15" t="str">
            <v xml:space="preserve">GITUMA Michael Kimathi </v>
          </cell>
          <cell r="D15" t="str">
            <v/>
          </cell>
          <cell r="E15" t="str">
            <v/>
          </cell>
          <cell r="F15" t="str">
            <v>-</v>
          </cell>
          <cell r="G15" t="str">
            <v>-</v>
          </cell>
          <cell r="M15" t="str">
            <v/>
          </cell>
          <cell r="N15" t="str">
            <v>-</v>
          </cell>
          <cell r="P15" t="str">
            <v>-</v>
          </cell>
        </row>
        <row r="16">
          <cell r="B16" t="str">
            <v>E022-01-0479/2018</v>
          </cell>
          <cell r="C16" t="str">
            <v>BETT Kipkorir Morgan</v>
          </cell>
          <cell r="D16">
            <v>6.7</v>
          </cell>
          <cell r="E16" t="str">
            <v/>
          </cell>
          <cell r="F16">
            <v>10.7</v>
          </cell>
          <cell r="G16">
            <v>17.399999999999999</v>
          </cell>
          <cell r="H16">
            <v>12</v>
          </cell>
          <cell r="J16">
            <v>16</v>
          </cell>
          <cell r="L16">
            <v>12</v>
          </cell>
          <cell r="M16">
            <v>40</v>
          </cell>
          <cell r="N16">
            <v>46.7</v>
          </cell>
          <cell r="P16">
            <v>64</v>
          </cell>
        </row>
        <row r="17">
          <cell r="B17" t="str">
            <v>E022-01-0491/2018</v>
          </cell>
          <cell r="C17" t="str">
            <v xml:space="preserve">WAFULA Nickson Wirula </v>
          </cell>
          <cell r="D17">
            <v>3.7</v>
          </cell>
          <cell r="E17">
            <v>4</v>
          </cell>
          <cell r="F17">
            <v>9.3000000000000007</v>
          </cell>
          <cell r="G17">
            <v>17</v>
          </cell>
          <cell r="H17">
            <v>5.5</v>
          </cell>
          <cell r="I17">
            <v>11</v>
          </cell>
          <cell r="K17">
            <v>7</v>
          </cell>
          <cell r="M17">
            <v>23.5</v>
          </cell>
          <cell r="N17">
            <v>27.4</v>
          </cell>
          <cell r="P17">
            <v>44</v>
          </cell>
        </row>
        <row r="18">
          <cell r="B18" t="str">
            <v>E022-01-0496/2018</v>
          </cell>
          <cell r="C18" t="str">
            <v xml:space="preserve">WAITHIRA Allan Mucheru </v>
          </cell>
          <cell r="D18">
            <v>5.7</v>
          </cell>
          <cell r="E18">
            <v>4</v>
          </cell>
          <cell r="F18">
            <v>10</v>
          </cell>
          <cell r="G18">
            <v>19.7</v>
          </cell>
          <cell r="H18">
            <v>9.5</v>
          </cell>
          <cell r="I18">
            <v>14.5</v>
          </cell>
          <cell r="J18">
            <v>8.5</v>
          </cell>
          <cell r="M18">
            <v>32.5</v>
          </cell>
          <cell r="N18">
            <v>37.9</v>
          </cell>
          <cell r="P18">
            <v>58</v>
          </cell>
        </row>
        <row r="19">
          <cell r="B19" t="str">
            <v>E022-01-0762/2018</v>
          </cell>
          <cell r="C19" t="str">
            <v>MBAGA Gyavira Tuzinde</v>
          </cell>
          <cell r="D19">
            <v>3.7</v>
          </cell>
          <cell r="E19">
            <v>4</v>
          </cell>
          <cell r="F19">
            <v>10.7</v>
          </cell>
          <cell r="G19">
            <v>18.399999999999999</v>
          </cell>
          <cell r="H19">
            <v>9</v>
          </cell>
          <cell r="I19">
            <v>3</v>
          </cell>
          <cell r="L19">
            <v>10</v>
          </cell>
          <cell r="M19">
            <v>22</v>
          </cell>
          <cell r="N19">
            <v>25.7</v>
          </cell>
          <cell r="P19">
            <v>44</v>
          </cell>
        </row>
        <row r="20">
          <cell r="B20" t="str">
            <v>E022-01-0764/2018</v>
          </cell>
          <cell r="C20" t="str">
            <v>WAITTHAKA MARTIN MWANGI</v>
          </cell>
          <cell r="D20">
            <v>5.3</v>
          </cell>
          <cell r="E20">
            <v>3.5</v>
          </cell>
          <cell r="F20">
            <v>9.6999999999999993</v>
          </cell>
          <cell r="G20">
            <v>18.5</v>
          </cell>
          <cell r="H20">
            <v>7</v>
          </cell>
          <cell r="I20">
            <v>6</v>
          </cell>
          <cell r="K20">
            <v>12</v>
          </cell>
          <cell r="M20">
            <v>25</v>
          </cell>
          <cell r="N20">
            <v>29.2</v>
          </cell>
          <cell r="P20">
            <v>48</v>
          </cell>
        </row>
        <row r="21">
          <cell r="B21" t="str">
            <v>E022-01-1045/2018</v>
          </cell>
          <cell r="C21" t="str">
            <v>MWALUGHO Elijah Masaka</v>
          </cell>
          <cell r="D21">
            <v>2.2999999999999998</v>
          </cell>
          <cell r="E21">
            <v>4</v>
          </cell>
          <cell r="F21">
            <v>11</v>
          </cell>
          <cell r="G21">
            <v>17.3</v>
          </cell>
          <cell r="I21">
            <v>10</v>
          </cell>
          <cell r="J21">
            <v>14</v>
          </cell>
          <cell r="L21">
            <v>4</v>
          </cell>
          <cell r="M21">
            <v>28</v>
          </cell>
          <cell r="N21">
            <v>32.700000000000003</v>
          </cell>
          <cell r="P21">
            <v>50</v>
          </cell>
        </row>
        <row r="22">
          <cell r="B22" t="str">
            <v>E022-01-1046/2018</v>
          </cell>
          <cell r="C22" t="str">
            <v>OLOLCHOKI Duncan Mwaniki</v>
          </cell>
          <cell r="D22">
            <v>2.2999999999999998</v>
          </cell>
          <cell r="E22">
            <v>4.5</v>
          </cell>
          <cell r="F22">
            <v>10.7</v>
          </cell>
          <cell r="G22">
            <v>17.5</v>
          </cell>
          <cell r="H22">
            <v>5</v>
          </cell>
          <cell r="I22">
            <v>1</v>
          </cell>
          <cell r="L22">
            <v>3</v>
          </cell>
          <cell r="M22">
            <v>9</v>
          </cell>
          <cell r="N22">
            <v>10.5</v>
          </cell>
          <cell r="P22">
            <v>28</v>
          </cell>
        </row>
        <row r="23">
          <cell r="B23" t="str">
            <v>E022-01-1047/2018</v>
          </cell>
          <cell r="C23" t="str">
            <v>WACHIRA Maurice Mwangi</v>
          </cell>
          <cell r="D23">
            <v>2.7</v>
          </cell>
          <cell r="E23">
            <v>3.5</v>
          </cell>
          <cell r="F23">
            <v>10.3</v>
          </cell>
          <cell r="G23">
            <v>16.5</v>
          </cell>
          <cell r="H23">
            <v>6.5</v>
          </cell>
          <cell r="I23">
            <v>14</v>
          </cell>
          <cell r="J23">
            <v>9</v>
          </cell>
          <cell r="M23">
            <v>29.5</v>
          </cell>
          <cell r="N23">
            <v>34.4</v>
          </cell>
          <cell r="P23">
            <v>51</v>
          </cell>
        </row>
        <row r="24">
          <cell r="B24" t="str">
            <v>E022-01-1048/2018</v>
          </cell>
          <cell r="C24" t="str">
            <v>SESAT Kiprop Ian</v>
          </cell>
          <cell r="D24">
            <v>5.3</v>
          </cell>
          <cell r="E24">
            <v>4</v>
          </cell>
          <cell r="F24">
            <v>10</v>
          </cell>
          <cell r="G24">
            <v>19.3</v>
          </cell>
          <cell r="H24">
            <v>10.5</v>
          </cell>
          <cell r="J24">
            <v>14</v>
          </cell>
          <cell r="K24">
            <v>12</v>
          </cell>
          <cell r="M24">
            <v>36.5</v>
          </cell>
          <cell r="N24">
            <v>42.6</v>
          </cell>
          <cell r="P24">
            <v>62</v>
          </cell>
        </row>
        <row r="25">
          <cell r="B25" t="str">
            <v>E022-01-1049/2018</v>
          </cell>
          <cell r="C25" t="str">
            <v>MUTHIANI Albert Mwenga</v>
          </cell>
          <cell r="D25">
            <v>5</v>
          </cell>
          <cell r="E25">
            <v>4</v>
          </cell>
          <cell r="F25">
            <v>10.3</v>
          </cell>
          <cell r="G25">
            <v>19.3</v>
          </cell>
          <cell r="J25">
            <v>19</v>
          </cell>
          <cell r="K25">
            <v>15</v>
          </cell>
          <cell r="L25">
            <v>15</v>
          </cell>
          <cell r="M25">
            <v>49</v>
          </cell>
          <cell r="N25">
            <v>57.2</v>
          </cell>
          <cell r="P25">
            <v>77</v>
          </cell>
        </row>
        <row r="26">
          <cell r="B26" t="str">
            <v>E022-01-1050/2018</v>
          </cell>
          <cell r="C26" t="str">
            <v>TSUMA Brian Mwango</v>
          </cell>
          <cell r="D26" t="str">
            <v/>
          </cell>
          <cell r="E26" t="str">
            <v/>
          </cell>
          <cell r="F26" t="str">
            <v>-</v>
          </cell>
          <cell r="G26" t="str">
            <v>-</v>
          </cell>
          <cell r="M26" t="str">
            <v/>
          </cell>
          <cell r="N26" t="str">
            <v>-</v>
          </cell>
          <cell r="P26" t="str">
            <v>-</v>
          </cell>
        </row>
        <row r="27">
          <cell r="B27" t="str">
            <v>E022-01-1051/2018</v>
          </cell>
          <cell r="C27" t="str">
            <v>MWANGI Angela Wakarura</v>
          </cell>
          <cell r="D27">
            <v>6</v>
          </cell>
          <cell r="E27">
            <v>4.5</v>
          </cell>
          <cell r="F27">
            <v>10.7</v>
          </cell>
          <cell r="G27">
            <v>21.2</v>
          </cell>
          <cell r="H27">
            <v>13.5</v>
          </cell>
          <cell r="K27">
            <v>14</v>
          </cell>
          <cell r="L27">
            <v>15</v>
          </cell>
          <cell r="M27">
            <v>42.5</v>
          </cell>
          <cell r="N27">
            <v>49.6</v>
          </cell>
          <cell r="P27">
            <v>71</v>
          </cell>
        </row>
        <row r="28">
          <cell r="B28" t="str">
            <v>E022-01-1052/2018</v>
          </cell>
          <cell r="C28" t="str">
            <v>CHEPKIRUI Brillian</v>
          </cell>
          <cell r="D28">
            <v>4.3</v>
          </cell>
          <cell r="E28">
            <v>4</v>
          </cell>
          <cell r="F28">
            <v>10.3</v>
          </cell>
          <cell r="G28">
            <v>18.600000000000001</v>
          </cell>
          <cell r="H28">
            <v>6</v>
          </cell>
          <cell r="J28">
            <v>13</v>
          </cell>
          <cell r="K28">
            <v>15</v>
          </cell>
          <cell r="M28">
            <v>34</v>
          </cell>
          <cell r="N28">
            <v>39.700000000000003</v>
          </cell>
          <cell r="P28">
            <v>58</v>
          </cell>
        </row>
        <row r="29">
          <cell r="B29" t="str">
            <v>E022-01-1053/2018</v>
          </cell>
          <cell r="C29" t="str">
            <v>MUCHIRI Dan Munene</v>
          </cell>
          <cell r="D29">
            <v>5</v>
          </cell>
          <cell r="E29">
            <v>4</v>
          </cell>
          <cell r="F29">
            <v>10.7</v>
          </cell>
          <cell r="G29">
            <v>19.7</v>
          </cell>
          <cell r="H29">
            <v>9</v>
          </cell>
          <cell r="I29">
            <v>7</v>
          </cell>
          <cell r="K29">
            <v>18</v>
          </cell>
          <cell r="M29">
            <v>34</v>
          </cell>
          <cell r="N29">
            <v>39.700000000000003</v>
          </cell>
          <cell r="P29">
            <v>59</v>
          </cell>
        </row>
        <row r="30">
          <cell r="B30" t="str">
            <v>E022-01-1054/2018</v>
          </cell>
          <cell r="C30" t="str">
            <v>MUTEGI Munene Fredrick</v>
          </cell>
          <cell r="D30">
            <v>1.7</v>
          </cell>
          <cell r="E30">
            <v>4</v>
          </cell>
          <cell r="F30">
            <v>10.7</v>
          </cell>
          <cell r="G30">
            <v>16.399999999999999</v>
          </cell>
          <cell r="H30">
            <v>13</v>
          </cell>
          <cell r="I30">
            <v>10</v>
          </cell>
          <cell r="L30">
            <v>10</v>
          </cell>
          <cell r="M30">
            <v>33</v>
          </cell>
          <cell r="N30">
            <v>38.5</v>
          </cell>
          <cell r="P30">
            <v>55</v>
          </cell>
        </row>
        <row r="31">
          <cell r="B31" t="str">
            <v>E022-01-1055/2018</v>
          </cell>
          <cell r="C31" t="str">
            <v>MAINA Josphat Macharia</v>
          </cell>
          <cell r="D31">
            <v>4.7</v>
          </cell>
          <cell r="E31">
            <v>4</v>
          </cell>
          <cell r="F31">
            <v>11</v>
          </cell>
          <cell r="G31">
            <v>19.7</v>
          </cell>
          <cell r="H31">
            <v>11</v>
          </cell>
          <cell r="J31">
            <v>11</v>
          </cell>
          <cell r="K31">
            <v>14</v>
          </cell>
          <cell r="M31">
            <v>36</v>
          </cell>
          <cell r="N31">
            <v>42</v>
          </cell>
          <cell r="P31">
            <v>62</v>
          </cell>
        </row>
        <row r="32">
          <cell r="B32" t="str">
            <v>E022-01-1056/2018</v>
          </cell>
          <cell r="C32" t="str">
            <v>SHIBIRITI Calvine Mwanzi</v>
          </cell>
          <cell r="D32">
            <v>5</v>
          </cell>
          <cell r="E32">
            <v>4</v>
          </cell>
          <cell r="F32">
            <v>11</v>
          </cell>
          <cell r="G32">
            <v>20</v>
          </cell>
          <cell r="J32">
            <v>14</v>
          </cell>
          <cell r="K32">
            <v>13</v>
          </cell>
          <cell r="L32">
            <v>12</v>
          </cell>
          <cell r="M32">
            <v>39</v>
          </cell>
          <cell r="N32">
            <v>45.5</v>
          </cell>
          <cell r="P32">
            <v>66</v>
          </cell>
        </row>
        <row r="33">
          <cell r="B33" t="str">
            <v>E022-01-1057/2018</v>
          </cell>
          <cell r="C33" t="str">
            <v>ANITA HEATHER C</v>
          </cell>
          <cell r="D33">
            <v>4.3</v>
          </cell>
          <cell r="E33">
            <v>4</v>
          </cell>
          <cell r="F33">
            <v>10.3</v>
          </cell>
          <cell r="G33">
            <v>18.600000000000001</v>
          </cell>
          <cell r="H33">
            <v>9</v>
          </cell>
          <cell r="K33">
            <v>13</v>
          </cell>
          <cell r="L33">
            <v>16</v>
          </cell>
          <cell r="M33">
            <v>38</v>
          </cell>
          <cell r="N33">
            <v>44.3</v>
          </cell>
          <cell r="P33">
            <v>63</v>
          </cell>
        </row>
        <row r="34">
          <cell r="B34" t="str">
            <v>E022-01-1058/2018</v>
          </cell>
          <cell r="C34" t="str">
            <v xml:space="preserve">MOHAMED Hyder Haitham </v>
          </cell>
          <cell r="D34" t="str">
            <v/>
          </cell>
          <cell r="E34" t="str">
            <v/>
          </cell>
          <cell r="F34" t="str">
            <v>-</v>
          </cell>
          <cell r="G34" t="str">
            <v>-</v>
          </cell>
          <cell r="M34" t="str">
            <v/>
          </cell>
          <cell r="N34" t="str">
            <v>-</v>
          </cell>
          <cell r="P34" t="str">
            <v>-</v>
          </cell>
        </row>
        <row r="35">
          <cell r="B35" t="str">
            <v>E022-01-1059/2018</v>
          </cell>
          <cell r="C35" t="str">
            <v>CHEGE Gladwell Nyambura</v>
          </cell>
          <cell r="D35">
            <v>3.2</v>
          </cell>
          <cell r="E35">
            <v>4</v>
          </cell>
          <cell r="F35">
            <v>11</v>
          </cell>
          <cell r="G35">
            <v>18.2</v>
          </cell>
          <cell r="H35">
            <v>15.5</v>
          </cell>
          <cell r="K35">
            <v>12</v>
          </cell>
          <cell r="L35">
            <v>13</v>
          </cell>
          <cell r="M35">
            <v>40.5</v>
          </cell>
          <cell r="N35">
            <v>47.3</v>
          </cell>
          <cell r="P35">
            <v>66</v>
          </cell>
        </row>
        <row r="36">
          <cell r="B36" t="str">
            <v>E022-01-1060/2018</v>
          </cell>
          <cell r="C36" t="str">
            <v>MURIUKI Brian Gacheru</v>
          </cell>
          <cell r="D36">
            <v>4</v>
          </cell>
          <cell r="E36">
            <v>4.5</v>
          </cell>
          <cell r="F36">
            <v>10</v>
          </cell>
          <cell r="G36">
            <v>18.5</v>
          </cell>
          <cell r="H36">
            <v>11.5</v>
          </cell>
          <cell r="K36">
            <v>18</v>
          </cell>
          <cell r="L36">
            <v>16</v>
          </cell>
          <cell r="M36">
            <v>45.5</v>
          </cell>
          <cell r="N36">
            <v>53.1</v>
          </cell>
          <cell r="P36">
            <v>72</v>
          </cell>
        </row>
        <row r="37">
          <cell r="B37" t="str">
            <v>E022-01-1061/2018</v>
          </cell>
          <cell r="C37" t="str">
            <v>MOHAMMAD ALI MBARAK</v>
          </cell>
          <cell r="D37">
            <v>4.3</v>
          </cell>
          <cell r="E37">
            <v>4</v>
          </cell>
          <cell r="F37">
            <v>10</v>
          </cell>
          <cell r="G37">
            <v>18.3</v>
          </cell>
          <cell r="H37">
            <v>9.5</v>
          </cell>
          <cell r="J37">
            <v>10</v>
          </cell>
          <cell r="L37">
            <v>12</v>
          </cell>
          <cell r="M37">
            <v>31.5</v>
          </cell>
          <cell r="N37">
            <v>36.799999999999997</v>
          </cell>
          <cell r="P37">
            <v>55</v>
          </cell>
        </row>
        <row r="38">
          <cell r="B38" t="str">
            <v>E022-01-1062/2018</v>
          </cell>
          <cell r="C38" t="str">
            <v>MUTUNGA Mariam Mwende</v>
          </cell>
          <cell r="D38" t="str">
            <v/>
          </cell>
          <cell r="E38" t="str">
            <v/>
          </cell>
          <cell r="F38" t="str">
            <v>-</v>
          </cell>
          <cell r="G38" t="str">
            <v>-</v>
          </cell>
          <cell r="M38" t="str">
            <v/>
          </cell>
          <cell r="N38" t="str">
            <v>-</v>
          </cell>
          <cell r="P38" t="str">
            <v>-</v>
          </cell>
        </row>
        <row r="39">
          <cell r="B39" t="str">
            <v>E022-01-1063/2018</v>
          </cell>
          <cell r="C39" t="str">
            <v>MBURUGU Frankline Mutuma</v>
          </cell>
          <cell r="D39">
            <v>4.3</v>
          </cell>
          <cell r="E39">
            <v>4</v>
          </cell>
          <cell r="F39">
            <v>10</v>
          </cell>
          <cell r="G39">
            <v>18.3</v>
          </cell>
          <cell r="J39">
            <v>16.5</v>
          </cell>
          <cell r="K39">
            <v>11</v>
          </cell>
          <cell r="L39">
            <v>7</v>
          </cell>
          <cell r="M39">
            <v>34.5</v>
          </cell>
          <cell r="N39">
            <v>40.299999999999997</v>
          </cell>
          <cell r="P39">
            <v>59</v>
          </cell>
        </row>
        <row r="40">
          <cell r="B40" t="str">
            <v>E022-01-1064/2018</v>
          </cell>
          <cell r="C40" t="str">
            <v>MUTHEE Amos Munene</v>
          </cell>
          <cell r="D40">
            <v>6</v>
          </cell>
          <cell r="E40">
            <v>4</v>
          </cell>
          <cell r="F40">
            <v>9.6999999999999993</v>
          </cell>
          <cell r="G40">
            <v>19.7</v>
          </cell>
          <cell r="H40">
            <v>9</v>
          </cell>
          <cell r="K40">
            <v>13</v>
          </cell>
          <cell r="L40">
            <v>15</v>
          </cell>
          <cell r="M40">
            <v>37</v>
          </cell>
          <cell r="N40">
            <v>43.2</v>
          </cell>
          <cell r="P40">
            <v>63</v>
          </cell>
        </row>
        <row r="41">
          <cell r="B41" t="str">
            <v>E022-01-1065/2018</v>
          </cell>
          <cell r="C41" t="str">
            <v>MACHARIA Paul Muchogo</v>
          </cell>
          <cell r="D41">
            <v>6.7</v>
          </cell>
          <cell r="E41">
            <v>4.5</v>
          </cell>
          <cell r="F41">
            <v>10</v>
          </cell>
          <cell r="G41">
            <v>21.2</v>
          </cell>
          <cell r="I41">
            <v>14</v>
          </cell>
          <cell r="J41">
            <v>19</v>
          </cell>
          <cell r="L41">
            <v>17</v>
          </cell>
          <cell r="M41">
            <v>50</v>
          </cell>
          <cell r="N41">
            <v>58.3</v>
          </cell>
          <cell r="P41">
            <v>80</v>
          </cell>
        </row>
        <row r="42">
          <cell r="B42" t="str">
            <v>E022-01-1066/2018</v>
          </cell>
          <cell r="C42" t="str">
            <v>MUTURI Lorna Muthoni</v>
          </cell>
          <cell r="D42">
            <v>6.8</v>
          </cell>
          <cell r="E42">
            <v>4.5</v>
          </cell>
          <cell r="F42">
            <v>9.6999999999999993</v>
          </cell>
          <cell r="G42">
            <v>21</v>
          </cell>
          <cell r="J42">
            <v>19.5</v>
          </cell>
          <cell r="K42">
            <v>17</v>
          </cell>
          <cell r="L42">
            <v>12.5</v>
          </cell>
          <cell r="M42">
            <v>49</v>
          </cell>
          <cell r="N42">
            <v>57.2</v>
          </cell>
          <cell r="P42">
            <v>78</v>
          </cell>
        </row>
        <row r="43">
          <cell r="B43" t="str">
            <v>E022-01-1067/2018</v>
          </cell>
          <cell r="C43" t="str">
            <v>ONGAYO Aswan Abishai</v>
          </cell>
          <cell r="D43">
            <v>3.5</v>
          </cell>
          <cell r="E43">
            <v>4</v>
          </cell>
          <cell r="F43">
            <v>10.3</v>
          </cell>
          <cell r="G43">
            <v>17.8</v>
          </cell>
          <cell r="H43">
            <v>6</v>
          </cell>
          <cell r="K43">
            <v>19</v>
          </cell>
          <cell r="L43">
            <v>4</v>
          </cell>
          <cell r="M43">
            <v>29</v>
          </cell>
          <cell r="N43">
            <v>33.799999999999997</v>
          </cell>
          <cell r="P43">
            <v>52</v>
          </cell>
        </row>
        <row r="44">
          <cell r="B44" t="str">
            <v>E022-01-1068/2018</v>
          </cell>
          <cell r="C44" t="str">
            <v>GITHINJI Anthony Kanogo</v>
          </cell>
          <cell r="D44">
            <v>3.3</v>
          </cell>
          <cell r="E44">
            <v>4</v>
          </cell>
          <cell r="F44">
            <v>10</v>
          </cell>
          <cell r="G44">
            <v>17.3</v>
          </cell>
          <cell r="H44">
            <v>10.5</v>
          </cell>
          <cell r="I44">
            <v>2</v>
          </cell>
          <cell r="J44">
            <v>4</v>
          </cell>
          <cell r="M44">
            <v>16.5</v>
          </cell>
          <cell r="N44">
            <v>19.3</v>
          </cell>
          <cell r="P44">
            <v>37</v>
          </cell>
        </row>
        <row r="45">
          <cell r="B45" t="str">
            <v>E022-01-1069/2018</v>
          </cell>
          <cell r="C45" t="str">
            <v>MUKURI Ephantus Muturi</v>
          </cell>
          <cell r="D45">
            <v>3.7</v>
          </cell>
          <cell r="E45">
            <v>4</v>
          </cell>
          <cell r="F45">
            <v>10</v>
          </cell>
          <cell r="G45">
            <v>17.7</v>
          </cell>
          <cell r="I45">
            <v>18.5</v>
          </cell>
          <cell r="K45">
            <v>19</v>
          </cell>
          <cell r="L45">
            <v>15.5</v>
          </cell>
          <cell r="M45">
            <v>53</v>
          </cell>
          <cell r="N45">
            <v>61.8</v>
          </cell>
          <cell r="P45">
            <v>80</v>
          </cell>
        </row>
        <row r="46">
          <cell r="B46" t="str">
            <v>E022-01-1070/2018</v>
          </cell>
          <cell r="C46" t="str">
            <v>BRIAN Festus</v>
          </cell>
          <cell r="D46">
            <v>3</v>
          </cell>
          <cell r="E46">
            <v>4</v>
          </cell>
          <cell r="F46">
            <v>10.7</v>
          </cell>
          <cell r="G46">
            <v>17.7</v>
          </cell>
          <cell r="J46">
            <v>17</v>
          </cell>
          <cell r="K46">
            <v>17</v>
          </cell>
          <cell r="L46">
            <v>15</v>
          </cell>
          <cell r="M46">
            <v>49</v>
          </cell>
          <cell r="N46">
            <v>57.2</v>
          </cell>
          <cell r="P46">
            <v>75</v>
          </cell>
        </row>
        <row r="47">
          <cell r="B47" t="str">
            <v>E022-01-1071/2018</v>
          </cell>
          <cell r="C47" t="str">
            <v>GATHITU Benson Githutha</v>
          </cell>
          <cell r="D47">
            <v>2</v>
          </cell>
          <cell r="E47">
            <v>4</v>
          </cell>
          <cell r="F47">
            <v>11</v>
          </cell>
          <cell r="G47">
            <v>17</v>
          </cell>
          <cell r="H47">
            <v>7.5</v>
          </cell>
          <cell r="I47">
            <v>10</v>
          </cell>
          <cell r="K47">
            <v>10</v>
          </cell>
          <cell r="M47">
            <v>27.5</v>
          </cell>
          <cell r="N47">
            <v>32.1</v>
          </cell>
          <cell r="P47">
            <v>49</v>
          </cell>
        </row>
        <row r="48">
          <cell r="B48" t="str">
            <v>E022-01-1072/2018</v>
          </cell>
          <cell r="C48" t="str">
            <v>MESSI Joseph Mbayi</v>
          </cell>
          <cell r="D48">
            <v>4</v>
          </cell>
          <cell r="E48">
            <v>3.5</v>
          </cell>
          <cell r="F48">
            <v>11</v>
          </cell>
          <cell r="G48">
            <v>18.5</v>
          </cell>
          <cell r="H48">
            <v>8.5</v>
          </cell>
          <cell r="J48">
            <v>17</v>
          </cell>
          <cell r="K48">
            <v>10</v>
          </cell>
          <cell r="M48">
            <v>35.5</v>
          </cell>
          <cell r="N48">
            <v>41.4</v>
          </cell>
          <cell r="P48">
            <v>60</v>
          </cell>
        </row>
        <row r="49">
          <cell r="B49" t="str">
            <v>E022-01-1073/2018</v>
          </cell>
          <cell r="C49" t="str">
            <v>OCHAKO Mercyline Buyaki</v>
          </cell>
          <cell r="D49">
            <v>5</v>
          </cell>
          <cell r="E49">
            <v>4</v>
          </cell>
          <cell r="F49">
            <v>10.3</v>
          </cell>
          <cell r="G49">
            <v>19.3</v>
          </cell>
          <cell r="H49">
            <v>13</v>
          </cell>
          <cell r="J49">
            <v>13</v>
          </cell>
          <cell r="K49">
            <v>5</v>
          </cell>
          <cell r="M49">
            <v>31</v>
          </cell>
          <cell r="N49">
            <v>36.200000000000003</v>
          </cell>
          <cell r="P49">
            <v>56</v>
          </cell>
        </row>
        <row r="50">
          <cell r="B50" t="str">
            <v>E022-01-1074/2018</v>
          </cell>
          <cell r="C50" t="str">
            <v>SHANZA Allan Ogude</v>
          </cell>
          <cell r="D50">
            <v>7.7</v>
          </cell>
          <cell r="E50">
            <v>4</v>
          </cell>
          <cell r="F50">
            <v>10.3</v>
          </cell>
          <cell r="G50">
            <v>22</v>
          </cell>
          <cell r="J50">
            <v>15</v>
          </cell>
          <cell r="K50">
            <v>12</v>
          </cell>
          <cell r="L50">
            <v>16</v>
          </cell>
          <cell r="M50">
            <v>43</v>
          </cell>
          <cell r="N50">
            <v>50.2</v>
          </cell>
          <cell r="P50">
            <v>72</v>
          </cell>
        </row>
        <row r="51">
          <cell r="B51" t="str">
            <v>E022-01-1075/2018</v>
          </cell>
          <cell r="C51" t="str">
            <v>KIPTOO Brian</v>
          </cell>
          <cell r="D51">
            <v>3.3</v>
          </cell>
          <cell r="E51">
            <v>4</v>
          </cell>
          <cell r="F51">
            <v>10.7</v>
          </cell>
          <cell r="G51">
            <v>18</v>
          </cell>
          <cell r="H51">
            <v>6</v>
          </cell>
          <cell r="J51">
            <v>8</v>
          </cell>
          <cell r="K51">
            <v>8</v>
          </cell>
          <cell r="M51">
            <v>22</v>
          </cell>
          <cell r="N51">
            <v>25.7</v>
          </cell>
          <cell r="P51">
            <v>44</v>
          </cell>
        </row>
        <row r="52">
          <cell r="B52" t="str">
            <v>E022-01-1076/2018</v>
          </cell>
          <cell r="C52" t="str">
            <v>KIPKURUI Franklyn</v>
          </cell>
          <cell r="D52">
            <v>5.8</v>
          </cell>
          <cell r="E52">
            <v>3.5</v>
          </cell>
          <cell r="F52">
            <v>11</v>
          </cell>
          <cell r="G52">
            <v>20.3</v>
          </cell>
          <cell r="H52">
            <v>9</v>
          </cell>
          <cell r="I52">
            <v>7</v>
          </cell>
          <cell r="L52">
            <v>14</v>
          </cell>
          <cell r="M52">
            <v>30</v>
          </cell>
          <cell r="N52">
            <v>35</v>
          </cell>
          <cell r="P52">
            <v>55</v>
          </cell>
        </row>
        <row r="53">
          <cell r="B53" t="str">
            <v>E022-01-1077/2018</v>
          </cell>
          <cell r="C53" t="str">
            <v>NG'ANG'A Francis Ngugi</v>
          </cell>
          <cell r="D53">
            <v>3</v>
          </cell>
          <cell r="E53">
            <v>3.5</v>
          </cell>
          <cell r="F53">
            <v>10.3</v>
          </cell>
          <cell r="G53">
            <v>16.8</v>
          </cell>
          <cell r="H53">
            <v>8.5</v>
          </cell>
          <cell r="I53">
            <v>7</v>
          </cell>
          <cell r="J53">
            <v>4</v>
          </cell>
          <cell r="M53">
            <v>19.5</v>
          </cell>
          <cell r="N53">
            <v>22.8</v>
          </cell>
          <cell r="P53">
            <v>40</v>
          </cell>
        </row>
        <row r="54">
          <cell r="B54" t="str">
            <v>E022-01-1078/2018</v>
          </cell>
          <cell r="C54" t="str">
            <v>NJUGUNA Claire Wambui</v>
          </cell>
          <cell r="D54">
            <v>4.7</v>
          </cell>
          <cell r="E54">
            <v>4</v>
          </cell>
          <cell r="F54">
            <v>10.3</v>
          </cell>
          <cell r="G54">
            <v>19</v>
          </cell>
          <cell r="H54">
            <v>8.5</v>
          </cell>
          <cell r="K54">
            <v>6</v>
          </cell>
          <cell r="L54">
            <v>6</v>
          </cell>
          <cell r="M54">
            <v>20.5</v>
          </cell>
          <cell r="N54">
            <v>23.9</v>
          </cell>
          <cell r="P54">
            <v>43</v>
          </cell>
        </row>
        <row r="55">
          <cell r="B55" t="str">
            <v>E022-01-1079/2018</v>
          </cell>
          <cell r="C55" t="str">
            <v>MUKIRI Ian Ndungu</v>
          </cell>
          <cell r="D55">
            <v>3.3</v>
          </cell>
          <cell r="E55">
            <v>4</v>
          </cell>
          <cell r="F55">
            <v>10.3</v>
          </cell>
          <cell r="G55">
            <v>17.600000000000001</v>
          </cell>
          <cell r="H55">
            <v>9.5</v>
          </cell>
          <cell r="J55">
            <v>9</v>
          </cell>
          <cell r="K55">
            <v>16</v>
          </cell>
          <cell r="M55">
            <v>34.5</v>
          </cell>
          <cell r="N55">
            <v>40.299999999999997</v>
          </cell>
          <cell r="P55">
            <v>58</v>
          </cell>
        </row>
        <row r="56">
          <cell r="B56" t="str">
            <v>E022-01-1080/2018</v>
          </cell>
          <cell r="C56" t="str">
            <v>KIPYEGON Mark</v>
          </cell>
          <cell r="D56">
            <v>3.3</v>
          </cell>
          <cell r="E56">
            <v>4</v>
          </cell>
          <cell r="F56">
            <v>10.7</v>
          </cell>
          <cell r="G56">
            <v>18</v>
          </cell>
          <cell r="H56">
            <v>8</v>
          </cell>
          <cell r="K56">
            <v>12</v>
          </cell>
          <cell r="L56">
            <v>13.5</v>
          </cell>
          <cell r="M56">
            <v>33.5</v>
          </cell>
          <cell r="N56">
            <v>39.1</v>
          </cell>
          <cell r="P56">
            <v>57</v>
          </cell>
        </row>
        <row r="57">
          <cell r="B57" t="str">
            <v>E022-01-1081/2018</v>
          </cell>
          <cell r="C57" t="str">
            <v>KIOGORA Ntinyari Esther</v>
          </cell>
          <cell r="D57">
            <v>4.3</v>
          </cell>
          <cell r="E57">
            <v>4</v>
          </cell>
          <cell r="F57">
            <v>11</v>
          </cell>
          <cell r="G57">
            <v>19.3</v>
          </cell>
          <cell r="H57">
            <v>10.5</v>
          </cell>
          <cell r="K57">
            <v>18</v>
          </cell>
          <cell r="L57">
            <v>12</v>
          </cell>
          <cell r="M57">
            <v>40.5</v>
          </cell>
          <cell r="N57">
            <v>47.3</v>
          </cell>
          <cell r="P57">
            <v>67</v>
          </cell>
        </row>
        <row r="58">
          <cell r="B58" t="str">
            <v>E022-01-1082/2018</v>
          </cell>
          <cell r="C58" t="str">
            <v>MARIMBET Kevin Pere</v>
          </cell>
          <cell r="D58">
            <v>3.7</v>
          </cell>
          <cell r="E58">
            <v>4</v>
          </cell>
          <cell r="F58">
            <v>10.3</v>
          </cell>
          <cell r="G58">
            <v>18</v>
          </cell>
          <cell r="J58">
            <v>15</v>
          </cell>
          <cell r="K58">
            <v>19</v>
          </cell>
          <cell r="L58">
            <v>16</v>
          </cell>
          <cell r="M58">
            <v>50</v>
          </cell>
          <cell r="N58">
            <v>58.3</v>
          </cell>
          <cell r="P58">
            <v>76</v>
          </cell>
        </row>
        <row r="59">
          <cell r="B59" t="str">
            <v>E022-01-1083/2018</v>
          </cell>
          <cell r="C59" t="str">
            <v>ACHIENG Felix Ouma</v>
          </cell>
          <cell r="D59">
            <v>5</v>
          </cell>
          <cell r="E59">
            <v>4.5</v>
          </cell>
          <cell r="F59">
            <v>10.3</v>
          </cell>
          <cell r="G59">
            <v>19.8</v>
          </cell>
          <cell r="H59">
            <v>8</v>
          </cell>
          <cell r="K59">
            <v>14</v>
          </cell>
          <cell r="L59">
            <v>10</v>
          </cell>
          <cell r="M59">
            <v>32</v>
          </cell>
          <cell r="N59">
            <v>37.299999999999997</v>
          </cell>
          <cell r="P59">
            <v>57</v>
          </cell>
        </row>
        <row r="60">
          <cell r="B60" t="str">
            <v>E022-01-1084/2018</v>
          </cell>
          <cell r="C60" t="str">
            <v>KIPLAGAT Kipkosgei Titus</v>
          </cell>
          <cell r="D60">
            <v>5</v>
          </cell>
          <cell r="E60">
            <v>4</v>
          </cell>
          <cell r="F60">
            <v>10.7</v>
          </cell>
          <cell r="G60">
            <v>19.7</v>
          </cell>
          <cell r="J60">
            <v>18.5</v>
          </cell>
          <cell r="K60">
            <v>13</v>
          </cell>
          <cell r="L60">
            <v>10</v>
          </cell>
          <cell r="M60">
            <v>41.5</v>
          </cell>
          <cell r="N60">
            <v>48.4</v>
          </cell>
          <cell r="P60">
            <v>68</v>
          </cell>
        </row>
        <row r="61">
          <cell r="B61" t="str">
            <v>E022-01-1085/2018</v>
          </cell>
          <cell r="C61" t="str">
            <v>MBUGUA Joseph Kiarie</v>
          </cell>
          <cell r="D61">
            <v>5.7</v>
          </cell>
          <cell r="E61">
            <v>4</v>
          </cell>
          <cell r="F61">
            <v>10</v>
          </cell>
          <cell r="G61">
            <v>19.7</v>
          </cell>
          <cell r="I61">
            <v>10</v>
          </cell>
          <cell r="K61">
            <v>9</v>
          </cell>
          <cell r="L61">
            <v>6</v>
          </cell>
          <cell r="M61">
            <v>25</v>
          </cell>
          <cell r="N61">
            <v>29.2</v>
          </cell>
          <cell r="P61">
            <v>49</v>
          </cell>
        </row>
        <row r="62">
          <cell r="B62" t="str">
            <v>E022-01-1086/2018</v>
          </cell>
          <cell r="C62" t="str">
            <v>MWAGHADI Brian Nelson</v>
          </cell>
          <cell r="D62">
            <v>5</v>
          </cell>
          <cell r="E62">
            <v>4.5</v>
          </cell>
          <cell r="F62">
            <v>10.3</v>
          </cell>
          <cell r="G62">
            <v>19.8</v>
          </cell>
          <cell r="H62">
            <v>7.5</v>
          </cell>
          <cell r="K62">
            <v>17</v>
          </cell>
          <cell r="L62">
            <v>12</v>
          </cell>
          <cell r="M62">
            <v>36.5</v>
          </cell>
          <cell r="N62">
            <v>42.6</v>
          </cell>
          <cell r="P62">
            <v>62</v>
          </cell>
        </row>
        <row r="63">
          <cell r="B63" t="str">
            <v>E022-01-1087/2018</v>
          </cell>
          <cell r="C63" t="str">
            <v>MUTUA Humphrey Muasya</v>
          </cell>
          <cell r="D63">
            <v>0.7</v>
          </cell>
          <cell r="E63">
            <v>4</v>
          </cell>
          <cell r="F63">
            <v>10.3</v>
          </cell>
          <cell r="G63">
            <v>15</v>
          </cell>
          <cell r="I63">
            <v>10</v>
          </cell>
          <cell r="K63">
            <v>14</v>
          </cell>
          <cell r="L63">
            <v>2</v>
          </cell>
          <cell r="M63">
            <v>26</v>
          </cell>
          <cell r="N63">
            <v>30.3</v>
          </cell>
          <cell r="P63">
            <v>45</v>
          </cell>
        </row>
        <row r="64">
          <cell r="B64" t="str">
            <v>E022-01-1088/2018</v>
          </cell>
          <cell r="C64" t="str">
            <v>DERRICK Erick Obaso</v>
          </cell>
          <cell r="D64" t="str">
            <v/>
          </cell>
          <cell r="E64" t="str">
            <v/>
          </cell>
          <cell r="F64" t="str">
            <v>-</v>
          </cell>
          <cell r="G64" t="str">
            <v>-</v>
          </cell>
          <cell r="M64" t="str">
            <v/>
          </cell>
          <cell r="N64" t="str">
            <v>-</v>
          </cell>
          <cell r="P64" t="str">
            <v>-</v>
          </cell>
        </row>
        <row r="65">
          <cell r="B65" t="str">
            <v>E022-01-1089/2018</v>
          </cell>
          <cell r="C65" t="str">
            <v>LEEHANEY George</v>
          </cell>
          <cell r="D65">
            <v>0.7</v>
          </cell>
          <cell r="E65">
            <v>3.5</v>
          </cell>
          <cell r="F65">
            <v>10.3</v>
          </cell>
          <cell r="G65">
            <v>14.5</v>
          </cell>
          <cell r="H65">
            <v>5</v>
          </cell>
          <cell r="I65">
            <v>9</v>
          </cell>
          <cell r="J65">
            <v>5</v>
          </cell>
          <cell r="M65">
            <v>19</v>
          </cell>
          <cell r="N65">
            <v>22.2</v>
          </cell>
          <cell r="P65">
            <v>37</v>
          </cell>
        </row>
        <row r="66">
          <cell r="B66" t="str">
            <v>E022-01-1090/2018</v>
          </cell>
          <cell r="C66" t="str">
            <v>ASIAGO Nyambaka Kelvin</v>
          </cell>
          <cell r="D66">
            <v>4.3</v>
          </cell>
          <cell r="E66">
            <v>4</v>
          </cell>
          <cell r="F66">
            <v>10.7</v>
          </cell>
          <cell r="G66">
            <v>19</v>
          </cell>
          <cell r="H66">
            <v>3</v>
          </cell>
          <cell r="I66">
            <v>7</v>
          </cell>
          <cell r="L66">
            <v>4</v>
          </cell>
          <cell r="M66">
            <v>14</v>
          </cell>
          <cell r="N66">
            <v>16.3</v>
          </cell>
          <cell r="P66">
            <v>35</v>
          </cell>
        </row>
        <row r="67">
          <cell r="B67" t="str">
            <v>E022-01-1091/2018</v>
          </cell>
          <cell r="C67" t="str">
            <v>KARIUKI Daniel Njau</v>
          </cell>
          <cell r="D67" t="str">
            <v/>
          </cell>
          <cell r="E67">
            <v>4</v>
          </cell>
          <cell r="F67">
            <v>10.3</v>
          </cell>
          <cell r="G67">
            <v>14.3</v>
          </cell>
          <cell r="H67">
            <v>11</v>
          </cell>
          <cell r="I67">
            <v>10</v>
          </cell>
          <cell r="K67">
            <v>18</v>
          </cell>
          <cell r="M67">
            <v>39</v>
          </cell>
          <cell r="N67">
            <v>45.5</v>
          </cell>
          <cell r="P67">
            <v>60</v>
          </cell>
        </row>
        <row r="68">
          <cell r="B68" t="str">
            <v>E022-01-1092/2018</v>
          </cell>
          <cell r="C68" t="str">
            <v>RAWAKA Andrew J Apwoka</v>
          </cell>
          <cell r="D68">
            <v>4.3</v>
          </cell>
          <cell r="E68">
            <v>4</v>
          </cell>
          <cell r="F68">
            <v>10.3</v>
          </cell>
          <cell r="G68">
            <v>18.600000000000001</v>
          </cell>
          <cell r="H68">
            <v>10.5</v>
          </cell>
          <cell r="I68">
            <v>12</v>
          </cell>
          <cell r="K68">
            <v>10</v>
          </cell>
          <cell r="M68">
            <v>32.5</v>
          </cell>
          <cell r="N68">
            <v>37.9</v>
          </cell>
          <cell r="P68">
            <v>57</v>
          </cell>
        </row>
        <row r="69">
          <cell r="B69" t="str">
            <v>E022-01-1093/2018</v>
          </cell>
          <cell r="C69" t="str">
            <v>OANDA Gavin Gisemba</v>
          </cell>
          <cell r="D69" t="str">
            <v/>
          </cell>
          <cell r="E69" t="str">
            <v/>
          </cell>
          <cell r="F69" t="str">
            <v>-</v>
          </cell>
          <cell r="G69" t="str">
            <v>-</v>
          </cell>
          <cell r="M69" t="str">
            <v/>
          </cell>
          <cell r="N69" t="str">
            <v>-</v>
          </cell>
          <cell r="P69" t="str">
            <v>-</v>
          </cell>
        </row>
        <row r="70">
          <cell r="B70" t="str">
            <v>E022-01-1094/2018</v>
          </cell>
          <cell r="C70" t="str">
            <v>KEMBOI Collins Kipchirchir</v>
          </cell>
          <cell r="D70">
            <v>3</v>
          </cell>
          <cell r="E70">
            <v>4</v>
          </cell>
          <cell r="F70">
            <v>10</v>
          </cell>
          <cell r="G70">
            <v>17</v>
          </cell>
          <cell r="H70">
            <v>6</v>
          </cell>
          <cell r="J70">
            <v>11.5</v>
          </cell>
          <cell r="L70">
            <v>11</v>
          </cell>
          <cell r="M70">
            <v>28.5</v>
          </cell>
          <cell r="N70">
            <v>33.299999999999997</v>
          </cell>
          <cell r="P70">
            <v>50</v>
          </cell>
        </row>
        <row r="71">
          <cell r="B71" t="str">
            <v>E022-01-1095/2018</v>
          </cell>
          <cell r="C71" t="str">
            <v>KIBET Brian</v>
          </cell>
          <cell r="D71">
            <v>5.5</v>
          </cell>
          <cell r="E71">
            <v>4.5</v>
          </cell>
          <cell r="F71">
            <v>11</v>
          </cell>
          <cell r="G71">
            <v>21</v>
          </cell>
          <cell r="H71">
            <v>4</v>
          </cell>
          <cell r="I71">
            <v>7.5</v>
          </cell>
          <cell r="L71">
            <v>7</v>
          </cell>
          <cell r="M71">
            <v>18.5</v>
          </cell>
          <cell r="N71">
            <v>21.6</v>
          </cell>
          <cell r="P71">
            <v>43</v>
          </cell>
        </row>
        <row r="72">
          <cell r="B72" t="str">
            <v>E022-01-1096/2018</v>
          </cell>
          <cell r="C72" t="str">
            <v>OTHIENO Jacob Magina</v>
          </cell>
          <cell r="D72">
            <v>1.5</v>
          </cell>
          <cell r="E72">
            <v>3.5</v>
          </cell>
          <cell r="F72">
            <v>10</v>
          </cell>
          <cell r="G72">
            <v>15</v>
          </cell>
          <cell r="H72">
            <v>13</v>
          </cell>
          <cell r="I72">
            <v>10.5</v>
          </cell>
          <cell r="L72">
            <v>14</v>
          </cell>
          <cell r="M72">
            <v>37.5</v>
          </cell>
          <cell r="N72">
            <v>43.8</v>
          </cell>
          <cell r="P72">
            <v>59</v>
          </cell>
        </row>
        <row r="73">
          <cell r="B73" t="str">
            <v>E022-01-1097/2018</v>
          </cell>
          <cell r="C73" t="str">
            <v>KUNG U J Gakonya</v>
          </cell>
          <cell r="D73">
            <v>1.3</v>
          </cell>
          <cell r="E73">
            <v>4</v>
          </cell>
          <cell r="F73">
            <v>10</v>
          </cell>
          <cell r="G73">
            <v>15.3</v>
          </cell>
          <cell r="H73">
            <v>10.5</v>
          </cell>
          <cell r="I73">
            <v>10</v>
          </cell>
          <cell r="J73">
            <v>4</v>
          </cell>
          <cell r="M73">
            <v>24.5</v>
          </cell>
          <cell r="N73">
            <v>28.6</v>
          </cell>
          <cell r="P73">
            <v>44</v>
          </cell>
        </row>
        <row r="74">
          <cell r="B74" t="str">
            <v>E022-01-1098/2018</v>
          </cell>
          <cell r="C74" t="str">
            <v>MUGWE John Njoroge</v>
          </cell>
          <cell r="D74">
            <v>2.2999999999999998</v>
          </cell>
          <cell r="E74">
            <v>4</v>
          </cell>
          <cell r="F74">
            <v>10</v>
          </cell>
          <cell r="G74">
            <v>16.3</v>
          </cell>
          <cell r="H74">
            <v>13</v>
          </cell>
          <cell r="I74">
            <v>11</v>
          </cell>
          <cell r="K74">
            <v>13</v>
          </cell>
          <cell r="M74">
            <v>37</v>
          </cell>
          <cell r="N74">
            <v>43.2</v>
          </cell>
          <cell r="P74">
            <v>60</v>
          </cell>
        </row>
        <row r="75">
          <cell r="B75" t="str">
            <v>E022-01-1099/2018</v>
          </cell>
          <cell r="C75" t="str">
            <v>WAIRIMU  Everlyn Wanjiku</v>
          </cell>
          <cell r="D75">
            <v>2</v>
          </cell>
          <cell r="E75">
            <v>4.5</v>
          </cell>
          <cell r="F75">
            <v>10.3</v>
          </cell>
          <cell r="G75">
            <v>16.8</v>
          </cell>
          <cell r="H75">
            <v>9</v>
          </cell>
          <cell r="I75">
            <v>7</v>
          </cell>
          <cell r="K75">
            <v>9</v>
          </cell>
          <cell r="M75">
            <v>25</v>
          </cell>
          <cell r="N75">
            <v>29.2</v>
          </cell>
          <cell r="P75">
            <v>46</v>
          </cell>
        </row>
        <row r="76">
          <cell r="B76" t="str">
            <v>E022-01-1100/2018</v>
          </cell>
          <cell r="C76" t="str">
            <v>WANJALA Barasa Levy</v>
          </cell>
          <cell r="D76">
            <v>3.8</v>
          </cell>
          <cell r="E76">
            <v>4</v>
          </cell>
          <cell r="F76">
            <v>10</v>
          </cell>
          <cell r="G76">
            <v>17.8</v>
          </cell>
          <cell r="H76">
            <v>5.5</v>
          </cell>
          <cell r="J76">
            <v>20</v>
          </cell>
          <cell r="L76">
            <v>10</v>
          </cell>
          <cell r="M76">
            <v>35.5</v>
          </cell>
          <cell r="N76">
            <v>41.4</v>
          </cell>
          <cell r="P76">
            <v>59</v>
          </cell>
        </row>
        <row r="77">
          <cell r="B77" t="str">
            <v>E022-01-1101/2018</v>
          </cell>
          <cell r="C77" t="str">
            <v>THINDIU Keely Njoroge</v>
          </cell>
          <cell r="D77">
            <v>4.7</v>
          </cell>
          <cell r="E77">
            <v>4</v>
          </cell>
          <cell r="F77">
            <v>10</v>
          </cell>
          <cell r="G77">
            <v>18.7</v>
          </cell>
          <cell r="H77">
            <v>9</v>
          </cell>
          <cell r="I77">
            <v>12</v>
          </cell>
          <cell r="K77">
            <v>17</v>
          </cell>
          <cell r="M77">
            <v>38</v>
          </cell>
          <cell r="N77">
            <v>44.3</v>
          </cell>
          <cell r="P77">
            <v>63</v>
          </cell>
        </row>
        <row r="78">
          <cell r="B78" t="str">
            <v>E022-01-1102/2018</v>
          </cell>
          <cell r="C78" t="str">
            <v>KANYI Carson Wanjohi</v>
          </cell>
          <cell r="D78">
            <v>5.7</v>
          </cell>
          <cell r="E78">
            <v>4.5</v>
          </cell>
          <cell r="F78">
            <v>10</v>
          </cell>
          <cell r="G78">
            <v>20.2</v>
          </cell>
          <cell r="H78">
            <v>8</v>
          </cell>
          <cell r="I78">
            <v>12</v>
          </cell>
          <cell r="L78">
            <v>5</v>
          </cell>
          <cell r="M78">
            <v>25</v>
          </cell>
          <cell r="N78">
            <v>29.2</v>
          </cell>
          <cell r="P78">
            <v>49</v>
          </cell>
        </row>
        <row r="79">
          <cell r="B79" t="str">
            <v>E022-01-1169/2018</v>
          </cell>
          <cell r="C79" t="str">
            <v xml:space="preserve">NGANGA Joseph Mwangi </v>
          </cell>
          <cell r="D79">
            <v>3.2</v>
          </cell>
          <cell r="E79">
            <v>4</v>
          </cell>
          <cell r="F79">
            <v>10</v>
          </cell>
          <cell r="G79">
            <v>17.2</v>
          </cell>
          <cell r="H79">
            <v>5.5</v>
          </cell>
          <cell r="J79">
            <v>10</v>
          </cell>
          <cell r="K79">
            <v>16</v>
          </cell>
          <cell r="M79">
            <v>31.5</v>
          </cell>
          <cell r="N79">
            <v>36.799999999999997</v>
          </cell>
          <cell r="P79">
            <v>54</v>
          </cell>
        </row>
        <row r="80">
          <cell r="B80" t="str">
            <v>E022-01-1283/2018</v>
          </cell>
          <cell r="C80" t="str">
            <v xml:space="preserve">KIPKIRUI Paul </v>
          </cell>
          <cell r="D80">
            <v>3.2</v>
          </cell>
          <cell r="E80">
            <v>3.5</v>
          </cell>
          <cell r="F80">
            <v>10</v>
          </cell>
          <cell r="G80">
            <v>16.7</v>
          </cell>
          <cell r="H80">
            <v>8.5</v>
          </cell>
          <cell r="K80">
            <v>20</v>
          </cell>
          <cell r="L80">
            <v>13</v>
          </cell>
          <cell r="M80">
            <v>41.5</v>
          </cell>
          <cell r="N80">
            <v>48.4</v>
          </cell>
          <cell r="P80">
            <v>65</v>
          </cell>
        </row>
        <row r="81">
          <cell r="B81" t="str">
            <v>E022-01-1412/2018</v>
          </cell>
          <cell r="C81" t="str">
            <v xml:space="preserve">MOMANYI Silvester Omwaga </v>
          </cell>
          <cell r="D81">
            <v>5</v>
          </cell>
          <cell r="E81">
            <v>4.5</v>
          </cell>
          <cell r="F81">
            <v>10.3</v>
          </cell>
          <cell r="G81">
            <v>19.8</v>
          </cell>
          <cell r="H81">
            <v>18.5</v>
          </cell>
          <cell r="J81">
            <v>16</v>
          </cell>
          <cell r="L81">
            <v>11.5</v>
          </cell>
          <cell r="M81">
            <v>46</v>
          </cell>
          <cell r="N81">
            <v>53.7</v>
          </cell>
          <cell r="P81">
            <v>74</v>
          </cell>
        </row>
        <row r="82">
          <cell r="B82" t="str">
            <v>E022-01-1473/2018</v>
          </cell>
          <cell r="C82" t="str">
            <v>MWORIA VINCENT MWENDE</v>
          </cell>
          <cell r="D82">
            <v>5.7</v>
          </cell>
          <cell r="E82">
            <v>4.5</v>
          </cell>
          <cell r="F82">
            <v>10.3</v>
          </cell>
          <cell r="G82">
            <v>20.5</v>
          </cell>
          <cell r="J82">
            <v>19</v>
          </cell>
          <cell r="K82">
            <v>15</v>
          </cell>
          <cell r="L82">
            <v>17</v>
          </cell>
          <cell r="M82">
            <v>51</v>
          </cell>
          <cell r="N82">
            <v>59.5</v>
          </cell>
          <cell r="P82">
            <v>80</v>
          </cell>
        </row>
        <row r="83">
          <cell r="B83" t="str">
            <v>E022-01-1475/2018</v>
          </cell>
          <cell r="C83" t="str">
            <v>KIARA BRIAN MUGAMBI</v>
          </cell>
          <cell r="D83">
            <v>2.2999999999999998</v>
          </cell>
          <cell r="E83">
            <v>4</v>
          </cell>
          <cell r="F83">
            <v>10.7</v>
          </cell>
          <cell r="G83">
            <v>17</v>
          </cell>
          <cell r="H83">
            <v>12</v>
          </cell>
          <cell r="J83">
            <v>14</v>
          </cell>
          <cell r="K83">
            <v>13</v>
          </cell>
          <cell r="M83">
            <v>39</v>
          </cell>
          <cell r="N83">
            <v>45.5</v>
          </cell>
          <cell r="P83">
            <v>63</v>
          </cell>
        </row>
        <row r="84">
          <cell r="B84" t="str">
            <v>E022-01-1486/2018</v>
          </cell>
          <cell r="C84" t="str">
            <v>MUNENE VICTOR IAN</v>
          </cell>
          <cell r="D84">
            <v>0.8</v>
          </cell>
          <cell r="E84">
            <v>3.5</v>
          </cell>
          <cell r="F84">
            <v>10.3</v>
          </cell>
          <cell r="G84">
            <v>14.6</v>
          </cell>
          <cell r="H84">
            <v>4.5</v>
          </cell>
          <cell r="I84">
            <v>11.5</v>
          </cell>
          <cell r="K84">
            <v>3.5</v>
          </cell>
          <cell r="M84">
            <v>19.5</v>
          </cell>
          <cell r="N84">
            <v>22.8</v>
          </cell>
          <cell r="P84">
            <v>37</v>
          </cell>
        </row>
        <row r="85">
          <cell r="B85" t="str">
            <v>E022-01-1539/2018</v>
          </cell>
          <cell r="C85" t="str">
            <v>MWANGI LUKE VICTOR</v>
          </cell>
          <cell r="D85">
            <v>2.7</v>
          </cell>
          <cell r="E85">
            <v>3.5</v>
          </cell>
          <cell r="F85">
            <v>11.3</v>
          </cell>
          <cell r="G85">
            <v>17.5</v>
          </cell>
          <cell r="H85">
            <v>5</v>
          </cell>
          <cell r="J85">
            <v>13</v>
          </cell>
          <cell r="K85">
            <v>9</v>
          </cell>
          <cell r="M85">
            <v>27</v>
          </cell>
          <cell r="N85">
            <v>31.5</v>
          </cell>
          <cell r="P85">
            <v>49</v>
          </cell>
        </row>
        <row r="86">
          <cell r="B86" t="str">
            <v>E022-01-1566/2018</v>
          </cell>
          <cell r="C86" t="str">
            <v>MUIRURI VIVIAN  WANJIRU</v>
          </cell>
          <cell r="D86">
            <v>5.7</v>
          </cell>
          <cell r="E86">
            <v>4</v>
          </cell>
          <cell r="F86">
            <v>10</v>
          </cell>
          <cell r="G86">
            <v>19.7</v>
          </cell>
          <cell r="H86">
            <v>5</v>
          </cell>
          <cell r="K86">
            <v>11</v>
          </cell>
          <cell r="L86">
            <v>14</v>
          </cell>
          <cell r="M86">
            <v>30</v>
          </cell>
          <cell r="N86">
            <v>35</v>
          </cell>
          <cell r="P86">
            <v>55</v>
          </cell>
        </row>
        <row r="87">
          <cell r="B87" t="str">
            <v>E022-01-1755/2018</v>
          </cell>
          <cell r="C87" t="str">
            <v xml:space="preserve">WANJOHI Quinton Muriuki </v>
          </cell>
          <cell r="D87" t="str">
            <v/>
          </cell>
          <cell r="E87" t="str">
            <v/>
          </cell>
          <cell r="F87" t="str">
            <v>-</v>
          </cell>
          <cell r="G87" t="str">
            <v>-</v>
          </cell>
          <cell r="M87" t="str">
            <v/>
          </cell>
          <cell r="N87" t="str">
            <v>-</v>
          </cell>
          <cell r="P87" t="str">
            <v>-</v>
          </cell>
        </row>
        <row r="88">
          <cell r="B88" t="str">
            <v>E022-01-1757/2018</v>
          </cell>
          <cell r="C88" t="str">
            <v xml:space="preserve">ORINA Dorothy Kwamboka </v>
          </cell>
          <cell r="D88">
            <v>5</v>
          </cell>
          <cell r="E88">
            <v>4</v>
          </cell>
          <cell r="F88">
            <v>10.3</v>
          </cell>
          <cell r="G88">
            <v>19.3</v>
          </cell>
          <cell r="J88">
            <v>16</v>
          </cell>
          <cell r="K88">
            <v>10</v>
          </cell>
          <cell r="L88">
            <v>14</v>
          </cell>
          <cell r="M88">
            <v>40</v>
          </cell>
          <cell r="N88">
            <v>46.7</v>
          </cell>
          <cell r="P88">
            <v>66</v>
          </cell>
        </row>
        <row r="89">
          <cell r="B89" t="str">
            <v>E022-01-1764/2018</v>
          </cell>
          <cell r="C89" t="str">
            <v xml:space="preserve">MWANGI Martin Kinyanjui </v>
          </cell>
          <cell r="D89">
            <v>3.7</v>
          </cell>
          <cell r="E89">
            <v>4</v>
          </cell>
          <cell r="F89">
            <v>10.3</v>
          </cell>
          <cell r="G89">
            <v>18</v>
          </cell>
          <cell r="H89">
            <v>3.5</v>
          </cell>
          <cell r="J89">
            <v>0</v>
          </cell>
          <cell r="L89">
            <v>1</v>
          </cell>
          <cell r="M89">
            <v>4.5</v>
          </cell>
          <cell r="N89">
            <v>5.3</v>
          </cell>
          <cell r="P89">
            <v>23</v>
          </cell>
        </row>
        <row r="90">
          <cell r="B90" t="str">
            <v>E022-01-1789/2018</v>
          </cell>
          <cell r="C90" t="str">
            <v>KURIA IAN MARTIN</v>
          </cell>
          <cell r="D90">
            <v>3</v>
          </cell>
          <cell r="E90">
            <v>3.5</v>
          </cell>
          <cell r="F90">
            <v>10.3</v>
          </cell>
          <cell r="G90">
            <v>16.8</v>
          </cell>
          <cell r="H90">
            <v>5.5</v>
          </cell>
          <cell r="I90">
            <v>5</v>
          </cell>
          <cell r="J90">
            <v>10</v>
          </cell>
          <cell r="M90">
            <v>20.5</v>
          </cell>
          <cell r="N90">
            <v>23.9</v>
          </cell>
          <cell r="P90">
            <v>41</v>
          </cell>
        </row>
        <row r="91">
          <cell r="B91" t="str">
            <v>E022-01-1801/2018</v>
          </cell>
          <cell r="C91" t="str">
            <v>NGANGA  DENNIS MURAINI</v>
          </cell>
          <cell r="D91">
            <v>2.2000000000000002</v>
          </cell>
          <cell r="E91">
            <v>4</v>
          </cell>
          <cell r="F91">
            <v>10</v>
          </cell>
          <cell r="G91">
            <v>16.2</v>
          </cell>
          <cell r="I91">
            <v>9</v>
          </cell>
          <cell r="K91">
            <v>12</v>
          </cell>
          <cell r="L91">
            <v>11</v>
          </cell>
          <cell r="M91">
            <v>32</v>
          </cell>
          <cell r="N91">
            <v>37.299999999999997</v>
          </cell>
          <cell r="P91">
            <v>54</v>
          </cell>
        </row>
        <row r="92">
          <cell r="B92" t="str">
            <v>E022-01-1813/2018</v>
          </cell>
          <cell r="C92" t="str">
            <v>WANJERI Mary Wanjiku</v>
          </cell>
          <cell r="D92">
            <v>5</v>
          </cell>
          <cell r="E92">
            <v>4</v>
          </cell>
          <cell r="F92">
            <v>11</v>
          </cell>
          <cell r="G92">
            <v>20</v>
          </cell>
          <cell r="H92">
            <v>8.5</v>
          </cell>
          <cell r="J92">
            <v>6.5</v>
          </cell>
          <cell r="L92">
            <v>13.5</v>
          </cell>
          <cell r="M92">
            <v>28.5</v>
          </cell>
          <cell r="N92">
            <v>33.299999999999997</v>
          </cell>
          <cell r="P92">
            <v>53</v>
          </cell>
        </row>
        <row r="93">
          <cell r="B93" t="str">
            <v>E022-01-1816/2018</v>
          </cell>
          <cell r="C93" t="str">
            <v>KIOKO EVANS MUTUKU</v>
          </cell>
          <cell r="D93">
            <v>0.7</v>
          </cell>
          <cell r="E93">
            <v>4</v>
          </cell>
          <cell r="F93">
            <v>10</v>
          </cell>
          <cell r="G93">
            <v>14.7</v>
          </cell>
          <cell r="H93">
            <v>7</v>
          </cell>
          <cell r="I93">
            <v>6</v>
          </cell>
          <cell r="J93">
            <v>15</v>
          </cell>
          <cell r="M93">
            <v>28</v>
          </cell>
          <cell r="N93">
            <v>32.700000000000003</v>
          </cell>
          <cell r="P93">
            <v>47</v>
          </cell>
        </row>
        <row r="94">
          <cell r="B94" t="str">
            <v>E022-01-1824/2018</v>
          </cell>
          <cell r="C94" t="str">
            <v xml:space="preserve">KAMIRI Victor Aminiel Njunge </v>
          </cell>
          <cell r="D94">
            <v>0.7</v>
          </cell>
          <cell r="E94">
            <v>4</v>
          </cell>
          <cell r="F94">
            <v>10</v>
          </cell>
          <cell r="G94">
            <v>14.7</v>
          </cell>
          <cell r="H94">
            <v>7.5</v>
          </cell>
          <cell r="I94">
            <v>1</v>
          </cell>
          <cell r="J94">
            <v>1</v>
          </cell>
          <cell r="M94">
            <v>9.5</v>
          </cell>
          <cell r="N94">
            <v>11.1</v>
          </cell>
          <cell r="P94">
            <v>26</v>
          </cell>
        </row>
        <row r="95">
          <cell r="B95" t="str">
            <v>E022-01-1828/2018</v>
          </cell>
          <cell r="C95" t="str">
            <v xml:space="preserve">MULWA Joseph Musya </v>
          </cell>
          <cell r="D95">
            <v>6.7</v>
          </cell>
          <cell r="E95">
            <v>4</v>
          </cell>
          <cell r="F95">
            <v>10</v>
          </cell>
          <cell r="G95">
            <v>20.7</v>
          </cell>
          <cell r="I95">
            <v>17</v>
          </cell>
          <cell r="J95">
            <v>17</v>
          </cell>
          <cell r="L95">
            <v>13</v>
          </cell>
          <cell r="M95">
            <v>47</v>
          </cell>
          <cell r="N95">
            <v>54.8</v>
          </cell>
          <cell r="P95">
            <v>76</v>
          </cell>
        </row>
        <row r="96">
          <cell r="B96" t="str">
            <v>E022-01-1831/2018</v>
          </cell>
          <cell r="C96" t="str">
            <v>CHERUIYOT Desmond</v>
          </cell>
          <cell r="D96">
            <v>6.3</v>
          </cell>
          <cell r="E96">
            <v>4.5</v>
          </cell>
          <cell r="F96">
            <v>11</v>
          </cell>
          <cell r="G96">
            <v>21.8</v>
          </cell>
          <cell r="J96">
            <v>16</v>
          </cell>
          <cell r="K96">
            <v>15</v>
          </cell>
          <cell r="L96">
            <v>12</v>
          </cell>
          <cell r="M96">
            <v>43</v>
          </cell>
          <cell r="N96">
            <v>50.2</v>
          </cell>
          <cell r="P96">
            <v>72</v>
          </cell>
        </row>
        <row r="97">
          <cell r="B97" t="str">
            <v>E022-01-1832/2018</v>
          </cell>
          <cell r="C97" t="str">
            <v>MUKIRI LORNACLARE</v>
          </cell>
          <cell r="D97">
            <v>3.2</v>
          </cell>
          <cell r="E97">
            <v>4</v>
          </cell>
          <cell r="F97">
            <v>10.3</v>
          </cell>
          <cell r="G97">
            <v>17.5</v>
          </cell>
          <cell r="H97">
            <v>6</v>
          </cell>
          <cell r="I97">
            <v>4</v>
          </cell>
          <cell r="J97">
            <v>0</v>
          </cell>
          <cell r="M97">
            <v>10</v>
          </cell>
          <cell r="N97">
            <v>11.7</v>
          </cell>
          <cell r="P97">
            <v>29</v>
          </cell>
        </row>
        <row r="98">
          <cell r="B98" t="str">
            <v>E022-01-1838/2018</v>
          </cell>
          <cell r="C98" t="str">
            <v>MATHENGE Timons Kingau</v>
          </cell>
          <cell r="D98">
            <v>1.7</v>
          </cell>
          <cell r="E98">
            <v>4</v>
          </cell>
          <cell r="F98">
            <v>10</v>
          </cell>
          <cell r="G98">
            <v>15.7</v>
          </cell>
          <cell r="H98">
            <v>5.5</v>
          </cell>
          <cell r="J98">
            <v>12</v>
          </cell>
          <cell r="L98">
            <v>15</v>
          </cell>
          <cell r="M98">
            <v>32.5</v>
          </cell>
          <cell r="N98">
            <v>37.9</v>
          </cell>
          <cell r="P98">
            <v>54</v>
          </cell>
        </row>
        <row r="99">
          <cell r="B99" t="str">
            <v>E022-01-1753/2017</v>
          </cell>
          <cell r="C99" t="str">
            <v>CHEPKIRUI Janet</v>
          </cell>
          <cell r="D99">
            <v>5.2</v>
          </cell>
          <cell r="E99">
            <v>4.5</v>
          </cell>
          <cell r="F99">
            <v>11.3</v>
          </cell>
          <cell r="G99">
            <v>21</v>
          </cell>
          <cell r="I99">
            <v>20</v>
          </cell>
          <cell r="J99">
            <v>20</v>
          </cell>
          <cell r="K99">
            <v>15</v>
          </cell>
          <cell r="M99">
            <v>55</v>
          </cell>
          <cell r="N99">
            <v>64.2</v>
          </cell>
          <cell r="P99">
            <v>85</v>
          </cell>
        </row>
        <row r="100">
          <cell r="B100" t="str">
            <v>E022-01-0736/2017</v>
          </cell>
          <cell r="C100" t="str">
            <v>ESTHER WAMBANI</v>
          </cell>
          <cell r="D100">
            <v>2.7</v>
          </cell>
          <cell r="E100">
            <v>4</v>
          </cell>
          <cell r="F100">
            <v>10.3</v>
          </cell>
          <cell r="G100">
            <v>17</v>
          </cell>
          <cell r="I100">
            <v>8</v>
          </cell>
          <cell r="K100">
            <v>16</v>
          </cell>
          <cell r="L100">
            <v>11</v>
          </cell>
          <cell r="M100">
            <v>35</v>
          </cell>
          <cell r="N100">
            <v>40.799999999999997</v>
          </cell>
          <cell r="P100">
            <v>58</v>
          </cell>
        </row>
        <row r="101">
          <cell r="B101" t="str">
            <v>E022-01-0748/2017</v>
          </cell>
          <cell r="C101" t="str">
            <v>SIMIYU M. MICAH</v>
          </cell>
          <cell r="D101">
            <v>4.3</v>
          </cell>
          <cell r="E101">
            <v>4</v>
          </cell>
          <cell r="F101">
            <v>8.6999999999999993</v>
          </cell>
          <cell r="G101">
            <v>17</v>
          </cell>
          <cell r="H101">
            <v>11.5</v>
          </cell>
          <cell r="I101">
            <v>8</v>
          </cell>
          <cell r="J101">
            <v>11</v>
          </cell>
          <cell r="M101">
            <v>30.5</v>
          </cell>
          <cell r="N101">
            <v>35.6</v>
          </cell>
          <cell r="P101">
            <v>53</v>
          </cell>
        </row>
      </sheetData>
      <sheetData sheetId="13" refreshError="1">
        <row r="17">
          <cell r="B17" t="str">
            <v>E022-01-0113/2018</v>
          </cell>
          <cell r="C17" t="str">
            <v>GITHINJI Victor</v>
          </cell>
          <cell r="D17">
            <v>10</v>
          </cell>
          <cell r="E17">
            <v>8</v>
          </cell>
          <cell r="G17">
            <v>7.3333333333333339</v>
          </cell>
          <cell r="H17">
            <v>8</v>
          </cell>
          <cell r="I17">
            <v>8</v>
          </cell>
          <cell r="J17">
            <v>7</v>
          </cell>
          <cell r="K17">
            <v>7.666666666666667</v>
          </cell>
          <cell r="L17">
            <v>15</v>
          </cell>
          <cell r="M17">
            <v>14</v>
          </cell>
          <cell r="N17">
            <v>10</v>
          </cell>
          <cell r="P17">
            <v>13</v>
          </cell>
          <cell r="R17">
            <v>37</v>
          </cell>
          <cell r="S17">
            <v>52</v>
          </cell>
        </row>
        <row r="18">
          <cell r="B18" t="str">
            <v>E022-01-0278/2018</v>
          </cell>
          <cell r="C18" t="str">
            <v>MENGICH Kipkemei Oliver</v>
          </cell>
          <cell r="D18">
            <v>26</v>
          </cell>
          <cell r="E18">
            <v>18</v>
          </cell>
          <cell r="G18">
            <v>17.666666666666664</v>
          </cell>
          <cell r="H18">
            <v>7</v>
          </cell>
          <cell r="I18">
            <v>6</v>
          </cell>
          <cell r="J18">
            <v>8</v>
          </cell>
          <cell r="K18">
            <v>7</v>
          </cell>
          <cell r="L18">
            <v>24.7</v>
          </cell>
          <cell r="M18">
            <v>26</v>
          </cell>
          <cell r="N18">
            <v>16</v>
          </cell>
          <cell r="P18">
            <v>16</v>
          </cell>
          <cell r="R18">
            <v>58</v>
          </cell>
          <cell r="S18">
            <v>83</v>
          </cell>
        </row>
        <row r="19">
          <cell r="B19" t="str">
            <v>E022-01-0281/2018</v>
          </cell>
          <cell r="C19" t="str">
            <v xml:space="preserve">MATHENGE Joseph Maina </v>
          </cell>
          <cell r="D19">
            <v>20</v>
          </cell>
          <cell r="E19">
            <v>19</v>
          </cell>
          <cell r="G19">
            <v>16.166666666666668</v>
          </cell>
          <cell r="H19">
            <v>7</v>
          </cell>
          <cell r="I19">
            <v>8</v>
          </cell>
          <cell r="J19">
            <v>7</v>
          </cell>
          <cell r="K19">
            <v>7.333333333333333</v>
          </cell>
          <cell r="L19">
            <v>23.5</v>
          </cell>
          <cell r="M19">
            <v>20</v>
          </cell>
          <cell r="O19">
            <v>17</v>
          </cell>
          <cell r="Q19">
            <v>15</v>
          </cell>
          <cell r="R19">
            <v>52</v>
          </cell>
          <cell r="S19">
            <v>76</v>
          </cell>
        </row>
        <row r="20">
          <cell r="B20" t="str">
            <v>E022-01-0479/2018</v>
          </cell>
          <cell r="C20" t="str">
            <v>BETT Kipkorir Morgan</v>
          </cell>
          <cell r="D20">
            <v>5</v>
          </cell>
          <cell r="E20">
            <v>10</v>
          </cell>
          <cell r="G20">
            <v>6.6666666666666661</v>
          </cell>
          <cell r="H20">
            <v>8</v>
          </cell>
          <cell r="I20">
            <v>7</v>
          </cell>
          <cell r="J20">
            <v>7</v>
          </cell>
          <cell r="K20">
            <v>7.333333333333333</v>
          </cell>
          <cell r="L20">
            <v>14</v>
          </cell>
          <cell r="M20">
            <v>21</v>
          </cell>
          <cell r="N20">
            <v>16</v>
          </cell>
          <cell r="P20">
            <v>15</v>
          </cell>
          <cell r="R20">
            <v>52</v>
          </cell>
          <cell r="S20">
            <v>66</v>
          </cell>
        </row>
        <row r="21">
          <cell r="B21" t="str">
            <v>E022-01-0491/2018</v>
          </cell>
          <cell r="C21" t="str">
            <v xml:space="preserve">WAFULA Nickson Wirula </v>
          </cell>
          <cell r="D21">
            <v>1</v>
          </cell>
          <cell r="E21">
            <v>7</v>
          </cell>
          <cell r="G21">
            <v>3.833333333333333</v>
          </cell>
          <cell r="H21">
            <v>7</v>
          </cell>
          <cell r="I21">
            <v>8</v>
          </cell>
          <cell r="J21">
            <v>7</v>
          </cell>
          <cell r="K21">
            <v>7.333333333333333</v>
          </cell>
          <cell r="L21">
            <v>11.2</v>
          </cell>
          <cell r="M21">
            <v>15</v>
          </cell>
          <cell r="N21">
            <v>16</v>
          </cell>
          <cell r="O21">
            <v>5</v>
          </cell>
          <cell r="R21">
            <v>36</v>
          </cell>
          <cell r="S21">
            <v>47</v>
          </cell>
        </row>
        <row r="22">
          <cell r="B22" t="str">
            <v>E022-01-0496/2018</v>
          </cell>
          <cell r="C22" t="str">
            <v xml:space="preserve">WAITHIRA Allan Mucheru </v>
          </cell>
          <cell r="D22">
            <v>16</v>
          </cell>
          <cell r="E22">
            <v>6</v>
          </cell>
          <cell r="G22">
            <v>8.3333333333333321</v>
          </cell>
          <cell r="H22">
            <v>6</v>
          </cell>
          <cell r="I22">
            <v>7</v>
          </cell>
          <cell r="J22">
            <v>8</v>
          </cell>
          <cell r="K22">
            <v>7</v>
          </cell>
          <cell r="L22">
            <v>15.3</v>
          </cell>
          <cell r="M22">
            <v>21</v>
          </cell>
          <cell r="N22">
            <v>16</v>
          </cell>
          <cell r="P22">
            <v>12</v>
          </cell>
          <cell r="R22">
            <v>49</v>
          </cell>
          <cell r="S22">
            <v>64</v>
          </cell>
        </row>
        <row r="23">
          <cell r="B23" t="str">
            <v>E022-01-0762/2018</v>
          </cell>
          <cell r="C23" t="str">
            <v>MBAGA Gyavira Tuzinde</v>
          </cell>
          <cell r="D23">
            <v>12</v>
          </cell>
          <cell r="E23">
            <v>4</v>
          </cell>
          <cell r="G23">
            <v>6.0000000000000009</v>
          </cell>
          <cell r="H23">
            <v>7</v>
          </cell>
          <cell r="I23">
            <v>7</v>
          </cell>
          <cell r="J23">
            <v>7</v>
          </cell>
          <cell r="K23">
            <v>7</v>
          </cell>
          <cell r="L23">
            <v>13</v>
          </cell>
          <cell r="M23">
            <v>9</v>
          </cell>
          <cell r="O23">
            <v>9</v>
          </cell>
          <cell r="P23">
            <v>11</v>
          </cell>
          <cell r="R23">
            <v>29</v>
          </cell>
          <cell r="S23">
            <v>42</v>
          </cell>
        </row>
        <row r="24">
          <cell r="B24" t="str">
            <v>E022-01-1045/2018</v>
          </cell>
          <cell r="C24" t="str">
            <v>MWALUGHO Elijah Masaka</v>
          </cell>
          <cell r="D24">
            <v>19</v>
          </cell>
          <cell r="E24">
            <v>9</v>
          </cell>
          <cell r="G24">
            <v>10.833333333333332</v>
          </cell>
          <cell r="H24">
            <v>6</v>
          </cell>
          <cell r="I24">
            <v>5</v>
          </cell>
          <cell r="J24">
            <v>8</v>
          </cell>
          <cell r="K24">
            <v>6.333333333333333</v>
          </cell>
          <cell r="L24">
            <v>17.2</v>
          </cell>
          <cell r="M24">
            <v>19</v>
          </cell>
          <cell r="O24">
            <v>7</v>
          </cell>
          <cell r="P24">
            <v>8</v>
          </cell>
          <cell r="R24">
            <v>34</v>
          </cell>
          <cell r="S24">
            <v>51</v>
          </cell>
        </row>
        <row r="25">
          <cell r="B25" t="str">
            <v>E022-01-1046/2018</v>
          </cell>
          <cell r="C25" t="str">
            <v>OLOLCHOKI Duncan Mwaniki</v>
          </cell>
          <cell r="D25">
            <v>13</v>
          </cell>
          <cell r="E25">
            <v>3</v>
          </cell>
          <cell r="G25">
            <v>5.8333333333333339</v>
          </cell>
          <cell r="H25">
            <v>7</v>
          </cell>
          <cell r="I25">
            <v>8</v>
          </cell>
          <cell r="J25">
            <v>7</v>
          </cell>
          <cell r="K25">
            <v>7.333333333333333</v>
          </cell>
          <cell r="L25">
            <v>13.2</v>
          </cell>
          <cell r="M25">
            <v>16</v>
          </cell>
          <cell r="N25">
            <v>11</v>
          </cell>
          <cell r="P25">
            <v>6</v>
          </cell>
          <cell r="R25">
            <v>33</v>
          </cell>
          <cell r="S25">
            <v>46</v>
          </cell>
        </row>
        <row r="26">
          <cell r="B26" t="str">
            <v>E022-01-1047/2018</v>
          </cell>
          <cell r="C26" t="str">
            <v>WACHIRA Maurice Mwangi</v>
          </cell>
          <cell r="D26">
            <v>7</v>
          </cell>
          <cell r="E26">
            <v>7</v>
          </cell>
          <cell r="G26">
            <v>5.8333333333333321</v>
          </cell>
          <cell r="H26">
            <v>7</v>
          </cell>
          <cell r="I26">
            <v>7</v>
          </cell>
          <cell r="J26">
            <v>6</v>
          </cell>
          <cell r="K26">
            <v>6.666666666666667</v>
          </cell>
          <cell r="L26">
            <v>12.5</v>
          </cell>
          <cell r="M26">
            <v>20</v>
          </cell>
          <cell r="N26">
            <v>6</v>
          </cell>
          <cell r="Q26">
            <v>10</v>
          </cell>
          <cell r="R26">
            <v>36</v>
          </cell>
          <cell r="S26">
            <v>49</v>
          </cell>
        </row>
        <row r="27">
          <cell r="B27" t="str">
            <v>E022-01-1048/2018</v>
          </cell>
          <cell r="C27" t="str">
            <v>SESAT Kiprop Ian</v>
          </cell>
          <cell r="D27">
            <v>25</v>
          </cell>
          <cell r="E27">
            <v>7</v>
          </cell>
          <cell r="G27">
            <v>11.833333333333334</v>
          </cell>
          <cell r="H27">
            <v>7</v>
          </cell>
          <cell r="I27">
            <v>5</v>
          </cell>
          <cell r="J27">
            <v>8</v>
          </cell>
          <cell r="K27">
            <v>6.666666666666667</v>
          </cell>
          <cell r="L27">
            <v>18.5</v>
          </cell>
          <cell r="M27">
            <v>13</v>
          </cell>
          <cell r="N27">
            <v>17</v>
          </cell>
          <cell r="O27">
            <v>8</v>
          </cell>
          <cell r="R27">
            <v>38</v>
          </cell>
          <cell r="S27">
            <v>57</v>
          </cell>
        </row>
        <row r="28">
          <cell r="B28" t="str">
            <v>E022-01-1049/2018</v>
          </cell>
          <cell r="C28" t="str">
            <v>MUTHIANI Albert Mwenga</v>
          </cell>
          <cell r="D28">
            <v>17</v>
          </cell>
          <cell r="E28">
            <v>8</v>
          </cell>
          <cell r="G28">
            <v>9.6666666666666661</v>
          </cell>
          <cell r="H28">
            <v>7</v>
          </cell>
          <cell r="I28">
            <v>8</v>
          </cell>
          <cell r="J28">
            <v>8</v>
          </cell>
          <cell r="K28">
            <v>7.666666666666667</v>
          </cell>
          <cell r="L28">
            <v>17.3</v>
          </cell>
          <cell r="M28">
            <v>13</v>
          </cell>
          <cell r="N28">
            <v>18</v>
          </cell>
          <cell r="O28">
            <v>5</v>
          </cell>
          <cell r="R28">
            <v>36</v>
          </cell>
          <cell r="S28">
            <v>53</v>
          </cell>
        </row>
        <row r="29">
          <cell r="B29" t="str">
            <v>E022-01-1051/2018</v>
          </cell>
          <cell r="C29" t="str">
            <v>MWANGI Angela Wakarura</v>
          </cell>
          <cell r="D29">
            <v>3</v>
          </cell>
          <cell r="E29">
            <v>15</v>
          </cell>
          <cell r="G29">
            <v>8.5</v>
          </cell>
          <cell r="H29">
            <v>7</v>
          </cell>
          <cell r="I29">
            <v>7</v>
          </cell>
          <cell r="J29">
            <v>7</v>
          </cell>
          <cell r="K29">
            <v>7</v>
          </cell>
          <cell r="L29">
            <v>15.5</v>
          </cell>
          <cell r="M29">
            <v>20</v>
          </cell>
          <cell r="N29">
            <v>16</v>
          </cell>
          <cell r="O29">
            <v>16</v>
          </cell>
          <cell r="R29">
            <v>52</v>
          </cell>
          <cell r="S29">
            <v>68</v>
          </cell>
        </row>
        <row r="30">
          <cell r="B30" t="str">
            <v>E022-01-1052/2018</v>
          </cell>
          <cell r="C30" t="str">
            <v>CHEPKIRUI Brillian</v>
          </cell>
          <cell r="D30">
            <v>5</v>
          </cell>
          <cell r="E30">
            <v>11</v>
          </cell>
          <cell r="G30">
            <v>7.166666666666667</v>
          </cell>
          <cell r="H30">
            <v>7</v>
          </cell>
          <cell r="I30">
            <v>5</v>
          </cell>
          <cell r="J30">
            <v>8</v>
          </cell>
          <cell r="K30">
            <v>6.666666666666667</v>
          </cell>
          <cell r="L30">
            <v>13.8</v>
          </cell>
          <cell r="M30">
            <v>11</v>
          </cell>
          <cell r="N30">
            <v>9</v>
          </cell>
          <cell r="Q30">
            <v>7</v>
          </cell>
          <cell r="R30">
            <v>27</v>
          </cell>
          <cell r="S30">
            <v>41</v>
          </cell>
        </row>
        <row r="31">
          <cell r="B31" t="str">
            <v>E022-01-1053/2018</v>
          </cell>
          <cell r="C31" t="str">
            <v>MUCHIRI Dan Munene</v>
          </cell>
          <cell r="D31">
            <v>11</v>
          </cell>
          <cell r="E31">
            <v>13</v>
          </cell>
          <cell r="G31">
            <v>10.166666666666666</v>
          </cell>
          <cell r="H31">
            <v>5</v>
          </cell>
          <cell r="I31">
            <v>8</v>
          </cell>
          <cell r="J31">
            <v>7</v>
          </cell>
          <cell r="K31">
            <v>6.666666666666667</v>
          </cell>
          <cell r="L31">
            <v>16.8</v>
          </cell>
          <cell r="M31">
            <v>16</v>
          </cell>
          <cell r="O31">
            <v>16</v>
          </cell>
          <cell r="Q31">
            <v>17</v>
          </cell>
          <cell r="R31">
            <v>49</v>
          </cell>
          <cell r="S31">
            <v>66</v>
          </cell>
        </row>
        <row r="32">
          <cell r="B32" t="str">
            <v>E022-01-1054/2018</v>
          </cell>
          <cell r="C32" t="str">
            <v>MUTEGI Munene Fredrick</v>
          </cell>
          <cell r="D32">
            <v>7</v>
          </cell>
          <cell r="E32">
            <v>11</v>
          </cell>
          <cell r="G32">
            <v>7.8333333333333339</v>
          </cell>
          <cell r="H32">
            <v>8</v>
          </cell>
          <cell r="I32">
            <v>7</v>
          </cell>
          <cell r="J32">
            <v>7</v>
          </cell>
          <cell r="K32">
            <v>7.333333333333333</v>
          </cell>
          <cell r="L32">
            <v>15.2</v>
          </cell>
          <cell r="M32">
            <v>11</v>
          </cell>
          <cell r="N32">
            <v>6</v>
          </cell>
          <cell r="P32">
            <v>4</v>
          </cell>
          <cell r="R32">
            <v>21</v>
          </cell>
          <cell r="S32">
            <v>36</v>
          </cell>
        </row>
        <row r="33">
          <cell r="B33" t="str">
            <v>E022-01-1055/2018</v>
          </cell>
          <cell r="C33" t="str">
            <v>MAINA Josphat Macharia</v>
          </cell>
          <cell r="D33">
            <v>7</v>
          </cell>
          <cell r="E33">
            <v>10</v>
          </cell>
          <cell r="G33">
            <v>7.3333333333333339</v>
          </cell>
          <cell r="H33">
            <v>7</v>
          </cell>
          <cell r="I33">
            <v>7</v>
          </cell>
          <cell r="J33">
            <v>7</v>
          </cell>
          <cell r="K33">
            <v>7</v>
          </cell>
          <cell r="L33">
            <v>14.3</v>
          </cell>
          <cell r="M33">
            <v>17</v>
          </cell>
          <cell r="O33">
            <v>8</v>
          </cell>
          <cell r="Q33">
            <v>10</v>
          </cell>
          <cell r="R33">
            <v>35</v>
          </cell>
          <cell r="S33">
            <v>49</v>
          </cell>
        </row>
        <row r="34">
          <cell r="B34" t="str">
            <v>E022-01-1056/2018</v>
          </cell>
          <cell r="C34" t="str">
            <v>SHIBIRITI Calvine Mwanzi</v>
          </cell>
          <cell r="D34">
            <v>16</v>
          </cell>
          <cell r="E34">
            <v>18</v>
          </cell>
          <cell r="G34">
            <v>14.333333333333334</v>
          </cell>
          <cell r="H34">
            <v>7</v>
          </cell>
          <cell r="I34">
            <v>7</v>
          </cell>
          <cell r="J34">
            <v>7</v>
          </cell>
          <cell r="K34">
            <v>7</v>
          </cell>
          <cell r="L34">
            <v>21.3</v>
          </cell>
          <cell r="M34">
            <v>17</v>
          </cell>
          <cell r="O34">
            <v>13</v>
          </cell>
          <cell r="Q34">
            <v>10</v>
          </cell>
          <cell r="R34">
            <v>40</v>
          </cell>
          <cell r="S34">
            <v>61</v>
          </cell>
        </row>
        <row r="35">
          <cell r="B35" t="str">
            <v>E022-01-1057/2018</v>
          </cell>
          <cell r="C35" t="str">
            <v>ANITA HEATHER C</v>
          </cell>
          <cell r="D35">
            <v>4</v>
          </cell>
          <cell r="E35">
            <v>8</v>
          </cell>
          <cell r="G35">
            <v>5.333333333333333</v>
          </cell>
          <cell r="H35">
            <v>7</v>
          </cell>
          <cell r="I35">
            <v>7</v>
          </cell>
          <cell r="J35">
            <v>7</v>
          </cell>
          <cell r="K35">
            <v>7</v>
          </cell>
          <cell r="L35">
            <v>12.3</v>
          </cell>
          <cell r="M35">
            <v>16</v>
          </cell>
          <cell r="N35">
            <v>16</v>
          </cell>
          <cell r="O35">
            <v>14</v>
          </cell>
          <cell r="R35">
            <v>46</v>
          </cell>
          <cell r="S35">
            <v>58</v>
          </cell>
        </row>
        <row r="36">
          <cell r="B36" t="str">
            <v>E022-01-1059/2018</v>
          </cell>
          <cell r="C36" t="str">
            <v>CHEGE Gladwell Nyambura</v>
          </cell>
          <cell r="D36">
            <v>9</v>
          </cell>
          <cell r="E36">
            <v>9</v>
          </cell>
          <cell r="G36">
            <v>7.5</v>
          </cell>
          <cell r="H36">
            <v>7</v>
          </cell>
          <cell r="I36">
            <v>7</v>
          </cell>
          <cell r="J36">
            <v>8</v>
          </cell>
          <cell r="K36">
            <v>7.333333333333333</v>
          </cell>
          <cell r="L36">
            <v>14.8</v>
          </cell>
          <cell r="M36">
            <v>19</v>
          </cell>
          <cell r="N36">
            <v>17</v>
          </cell>
          <cell r="O36">
            <v>8</v>
          </cell>
          <cell r="R36">
            <v>44</v>
          </cell>
          <cell r="S36">
            <v>59</v>
          </cell>
        </row>
        <row r="37">
          <cell r="B37" t="str">
            <v>E022-01-1060/2018</v>
          </cell>
          <cell r="C37" t="str">
            <v>MURIUKI Brian Gacheru</v>
          </cell>
          <cell r="D37">
            <v>22</v>
          </cell>
          <cell r="E37">
            <v>8</v>
          </cell>
          <cell r="G37">
            <v>11.333333333333332</v>
          </cell>
          <cell r="H37">
            <v>6</v>
          </cell>
          <cell r="I37">
            <v>7</v>
          </cell>
          <cell r="J37">
            <v>8</v>
          </cell>
          <cell r="K37">
            <v>7</v>
          </cell>
          <cell r="L37">
            <v>18.3</v>
          </cell>
          <cell r="M37">
            <v>15</v>
          </cell>
          <cell r="O37">
            <v>20</v>
          </cell>
          <cell r="Q37">
            <v>16</v>
          </cell>
          <cell r="R37">
            <v>51</v>
          </cell>
          <cell r="S37">
            <v>69</v>
          </cell>
        </row>
        <row r="38">
          <cell r="B38" t="str">
            <v>E022-01-1061/2018</v>
          </cell>
          <cell r="C38" t="str">
            <v>MOHAMMAD ALI MBARAK</v>
          </cell>
          <cell r="D38">
            <v>15</v>
          </cell>
          <cell r="E38">
            <v>12</v>
          </cell>
          <cell r="G38">
            <v>11</v>
          </cell>
          <cell r="H38">
            <v>6</v>
          </cell>
          <cell r="I38">
            <v>6</v>
          </cell>
          <cell r="J38">
            <v>7</v>
          </cell>
          <cell r="K38">
            <v>6.333333333333333</v>
          </cell>
          <cell r="L38">
            <v>17.3</v>
          </cell>
          <cell r="M38">
            <v>23</v>
          </cell>
          <cell r="O38">
            <v>17</v>
          </cell>
          <cell r="P38">
            <v>11</v>
          </cell>
          <cell r="R38">
            <v>51</v>
          </cell>
          <cell r="S38">
            <v>68</v>
          </cell>
        </row>
        <row r="39">
          <cell r="B39" t="str">
            <v>E022-01-1063/2018</v>
          </cell>
          <cell r="C39" t="str">
            <v>MBURUGU Frankline Mutuma</v>
          </cell>
          <cell r="D39">
            <v>5</v>
          </cell>
          <cell r="E39">
            <v>11</v>
          </cell>
          <cell r="G39">
            <v>7.166666666666667</v>
          </cell>
          <cell r="H39">
            <v>7</v>
          </cell>
          <cell r="I39">
            <v>6</v>
          </cell>
          <cell r="J39">
            <v>6</v>
          </cell>
          <cell r="K39">
            <v>6.333333333333333</v>
          </cell>
          <cell r="L39">
            <v>13.5</v>
          </cell>
          <cell r="M39">
            <v>11</v>
          </cell>
          <cell r="N39">
            <v>9</v>
          </cell>
          <cell r="O39">
            <v>6</v>
          </cell>
          <cell r="R39">
            <v>26</v>
          </cell>
          <cell r="S39">
            <v>40</v>
          </cell>
        </row>
        <row r="40">
          <cell r="B40" t="str">
            <v>E022-01-1064/2018</v>
          </cell>
          <cell r="C40" t="str">
            <v>MUTHEE Amos Munene</v>
          </cell>
          <cell r="D40">
            <v>22</v>
          </cell>
          <cell r="E40">
            <v>16</v>
          </cell>
          <cell r="G40">
            <v>15.333333333333332</v>
          </cell>
          <cell r="H40">
            <v>10</v>
          </cell>
          <cell r="I40">
            <v>10</v>
          </cell>
          <cell r="J40">
            <v>10</v>
          </cell>
          <cell r="K40">
            <v>10</v>
          </cell>
          <cell r="L40">
            <v>25.3</v>
          </cell>
          <cell r="M40">
            <v>15</v>
          </cell>
          <cell r="N40">
            <v>14</v>
          </cell>
          <cell r="P40">
            <v>15</v>
          </cell>
          <cell r="R40">
            <v>44</v>
          </cell>
          <cell r="S40">
            <v>69</v>
          </cell>
        </row>
        <row r="41">
          <cell r="B41" t="str">
            <v>E022-01-1065/2018</v>
          </cell>
          <cell r="C41" t="str">
            <v>MACHARIA Paul Muchogo</v>
          </cell>
          <cell r="D41">
            <v>13</v>
          </cell>
          <cell r="E41">
            <v>17</v>
          </cell>
          <cell r="G41">
            <v>12.833333333333332</v>
          </cell>
          <cell r="H41">
            <v>9</v>
          </cell>
          <cell r="I41">
            <v>8</v>
          </cell>
          <cell r="J41">
            <v>7</v>
          </cell>
          <cell r="K41">
            <v>8</v>
          </cell>
          <cell r="L41">
            <v>20.8</v>
          </cell>
          <cell r="M41">
            <v>24</v>
          </cell>
          <cell r="N41">
            <v>16</v>
          </cell>
          <cell r="O41">
            <v>19</v>
          </cell>
          <cell r="R41">
            <v>59</v>
          </cell>
          <cell r="S41">
            <v>80</v>
          </cell>
        </row>
        <row r="42">
          <cell r="B42" t="str">
            <v>E022-01-1066/2018</v>
          </cell>
          <cell r="C42" t="str">
            <v>MUTURI Lorna Muthoni</v>
          </cell>
          <cell r="D42">
            <v>14</v>
          </cell>
          <cell r="E42">
            <v>17</v>
          </cell>
          <cell r="G42">
            <v>13.166666666666666</v>
          </cell>
          <cell r="H42">
            <v>9</v>
          </cell>
          <cell r="I42">
            <v>8</v>
          </cell>
          <cell r="J42">
            <v>7</v>
          </cell>
          <cell r="K42">
            <v>8</v>
          </cell>
          <cell r="L42">
            <v>21.2</v>
          </cell>
          <cell r="M42">
            <v>26</v>
          </cell>
          <cell r="N42">
            <v>15</v>
          </cell>
          <cell r="O42">
            <v>19</v>
          </cell>
          <cell r="R42">
            <v>60</v>
          </cell>
          <cell r="S42">
            <v>81</v>
          </cell>
        </row>
        <row r="43">
          <cell r="B43" t="str">
            <v>E022-01-1067/2018</v>
          </cell>
          <cell r="C43" t="str">
            <v>ONGAYO Aswan Abishai</v>
          </cell>
          <cell r="D43">
            <v>15</v>
          </cell>
          <cell r="E43">
            <v>8</v>
          </cell>
          <cell r="G43">
            <v>9</v>
          </cell>
          <cell r="H43">
            <v>7</v>
          </cell>
          <cell r="I43">
            <v>7</v>
          </cell>
          <cell r="J43">
            <v>7</v>
          </cell>
          <cell r="K43">
            <v>7</v>
          </cell>
          <cell r="L43">
            <v>16</v>
          </cell>
          <cell r="M43">
            <v>22</v>
          </cell>
          <cell r="N43">
            <v>14</v>
          </cell>
          <cell r="P43">
            <v>13</v>
          </cell>
          <cell r="R43">
            <v>49</v>
          </cell>
          <cell r="S43">
            <v>65</v>
          </cell>
        </row>
        <row r="44">
          <cell r="B44" t="str">
            <v>E022-01-1068/2018</v>
          </cell>
          <cell r="C44" t="str">
            <v>GITHINJI Anthony Kanogo</v>
          </cell>
          <cell r="D44">
            <v>7</v>
          </cell>
          <cell r="E44">
            <v>7</v>
          </cell>
          <cell r="G44">
            <v>5.8333333333333321</v>
          </cell>
          <cell r="H44">
            <v>7</v>
          </cell>
          <cell r="I44">
            <v>8</v>
          </cell>
          <cell r="J44">
            <v>8</v>
          </cell>
          <cell r="K44">
            <v>7.666666666666667</v>
          </cell>
          <cell r="L44">
            <v>13.5</v>
          </cell>
          <cell r="M44">
            <v>18</v>
          </cell>
          <cell r="N44">
            <v>9</v>
          </cell>
          <cell r="Q44">
            <v>4</v>
          </cell>
          <cell r="R44">
            <v>31</v>
          </cell>
          <cell r="S44">
            <v>45</v>
          </cell>
        </row>
        <row r="45">
          <cell r="B45" t="str">
            <v>E022-01-1069/2018</v>
          </cell>
          <cell r="C45" t="str">
            <v>MUKURI Ephantus Muturi</v>
          </cell>
          <cell r="D45">
            <v>8</v>
          </cell>
          <cell r="E45">
            <v>18</v>
          </cell>
          <cell r="G45">
            <v>11.666666666666668</v>
          </cell>
          <cell r="H45">
            <v>7</v>
          </cell>
          <cell r="I45">
            <v>6</v>
          </cell>
          <cell r="J45">
            <v>6</v>
          </cell>
          <cell r="K45">
            <v>6.333333333333333</v>
          </cell>
          <cell r="L45">
            <v>18</v>
          </cell>
          <cell r="M45">
            <v>12</v>
          </cell>
          <cell r="N45">
            <v>10</v>
          </cell>
          <cell r="Q45">
            <v>14</v>
          </cell>
          <cell r="R45">
            <v>36</v>
          </cell>
          <cell r="S45">
            <v>54</v>
          </cell>
        </row>
        <row r="46">
          <cell r="B46" t="str">
            <v>E022-01-1070/2018</v>
          </cell>
          <cell r="C46" t="str">
            <v>BRIAN Festus</v>
          </cell>
          <cell r="D46">
            <v>6</v>
          </cell>
          <cell r="E46">
            <v>16</v>
          </cell>
          <cell r="G46">
            <v>10</v>
          </cell>
          <cell r="H46">
            <v>6</v>
          </cell>
          <cell r="I46">
            <v>8</v>
          </cell>
          <cell r="J46">
            <v>8</v>
          </cell>
          <cell r="K46">
            <v>7.333333333333333</v>
          </cell>
          <cell r="L46">
            <v>17.3</v>
          </cell>
          <cell r="M46">
            <v>19</v>
          </cell>
          <cell r="O46">
            <v>15</v>
          </cell>
          <cell r="P46">
            <v>13</v>
          </cell>
          <cell r="R46">
            <v>47</v>
          </cell>
          <cell r="S46">
            <v>64</v>
          </cell>
        </row>
        <row r="47">
          <cell r="B47" t="str">
            <v>E022-01-1071/2018</v>
          </cell>
          <cell r="C47" t="str">
            <v>GATHITU Benson Githutha</v>
          </cell>
          <cell r="D47">
            <v>27</v>
          </cell>
          <cell r="E47">
            <v>13</v>
          </cell>
          <cell r="G47">
            <v>15.5</v>
          </cell>
          <cell r="H47">
            <v>7</v>
          </cell>
          <cell r="I47">
            <v>7</v>
          </cell>
          <cell r="J47">
            <v>7</v>
          </cell>
          <cell r="K47">
            <v>7</v>
          </cell>
          <cell r="L47">
            <v>22.5</v>
          </cell>
          <cell r="M47">
            <v>13</v>
          </cell>
          <cell r="N47">
            <v>17</v>
          </cell>
          <cell r="Q47">
            <v>5</v>
          </cell>
          <cell r="R47">
            <v>35</v>
          </cell>
          <cell r="S47">
            <v>58</v>
          </cell>
        </row>
        <row r="48">
          <cell r="B48" t="str">
            <v>E022-01-1072/2018</v>
          </cell>
          <cell r="C48" t="str">
            <v>MESSI Joseph Mbayi</v>
          </cell>
          <cell r="D48">
            <v>11</v>
          </cell>
          <cell r="E48">
            <v>8</v>
          </cell>
          <cell r="G48">
            <v>7.6666666666666661</v>
          </cell>
          <cell r="H48">
            <v>8</v>
          </cell>
          <cell r="I48">
            <v>8</v>
          </cell>
          <cell r="J48">
            <v>8</v>
          </cell>
          <cell r="K48">
            <v>8</v>
          </cell>
          <cell r="L48">
            <v>15.7</v>
          </cell>
          <cell r="M48">
            <v>18</v>
          </cell>
          <cell r="N48">
            <v>11</v>
          </cell>
          <cell r="P48">
            <v>13</v>
          </cell>
          <cell r="R48">
            <v>42</v>
          </cell>
          <cell r="S48">
            <v>58</v>
          </cell>
        </row>
        <row r="49">
          <cell r="B49" t="str">
            <v>E022-01-1073/2018</v>
          </cell>
          <cell r="C49" t="str">
            <v>OCHAKO Mercyline Buyaki</v>
          </cell>
          <cell r="D49">
            <v>8</v>
          </cell>
          <cell r="E49">
            <v>8</v>
          </cell>
          <cell r="G49">
            <v>6.6666666666666679</v>
          </cell>
          <cell r="H49">
            <v>7</v>
          </cell>
          <cell r="I49">
            <v>7</v>
          </cell>
          <cell r="J49">
            <v>7</v>
          </cell>
          <cell r="K49">
            <v>7</v>
          </cell>
          <cell r="L49">
            <v>13.7</v>
          </cell>
          <cell r="M49">
            <v>21</v>
          </cell>
          <cell r="N49">
            <v>12</v>
          </cell>
          <cell r="P49">
            <v>12</v>
          </cell>
          <cell r="R49">
            <v>45</v>
          </cell>
          <cell r="S49">
            <v>59</v>
          </cell>
        </row>
        <row r="50">
          <cell r="B50" t="str">
            <v>E022-01-1074/2018</v>
          </cell>
          <cell r="C50" t="str">
            <v>SHANZA Allan Ogude</v>
          </cell>
          <cell r="D50">
            <v>8</v>
          </cell>
          <cell r="E50">
            <v>5</v>
          </cell>
          <cell r="G50">
            <v>5.1666666666666661</v>
          </cell>
          <cell r="H50">
            <v>5</v>
          </cell>
          <cell r="I50">
            <v>6</v>
          </cell>
          <cell r="J50">
            <v>7</v>
          </cell>
          <cell r="K50">
            <v>6</v>
          </cell>
          <cell r="L50">
            <v>11.2</v>
          </cell>
          <cell r="M50">
            <v>22</v>
          </cell>
          <cell r="N50">
            <v>15</v>
          </cell>
          <cell r="P50">
            <v>15</v>
          </cell>
          <cell r="R50">
            <v>52</v>
          </cell>
          <cell r="S50">
            <v>63</v>
          </cell>
        </row>
        <row r="51">
          <cell r="B51" t="str">
            <v>E022-01-1075/2018</v>
          </cell>
          <cell r="C51" t="str">
            <v>KIPTOO Brian</v>
          </cell>
          <cell r="D51">
            <v>10</v>
          </cell>
          <cell r="E51">
            <v>6</v>
          </cell>
          <cell r="G51">
            <v>6.333333333333333</v>
          </cell>
          <cell r="H51">
            <v>8</v>
          </cell>
          <cell r="I51">
            <v>8</v>
          </cell>
          <cell r="J51">
            <v>7</v>
          </cell>
          <cell r="K51">
            <v>7.666666666666667</v>
          </cell>
          <cell r="L51">
            <v>14</v>
          </cell>
          <cell r="M51">
            <v>10</v>
          </cell>
          <cell r="N51">
            <v>10</v>
          </cell>
          <cell r="P51">
            <v>11</v>
          </cell>
          <cell r="R51">
            <v>31</v>
          </cell>
          <cell r="S51">
            <v>45</v>
          </cell>
        </row>
        <row r="52">
          <cell r="B52" t="str">
            <v>E022-01-1076/2018</v>
          </cell>
          <cell r="C52" t="str">
            <v>KIPKURUI Franklyn</v>
          </cell>
          <cell r="D52">
            <v>18</v>
          </cell>
          <cell r="E52">
            <v>11</v>
          </cell>
          <cell r="G52">
            <v>11.5</v>
          </cell>
          <cell r="H52">
            <v>8</v>
          </cell>
          <cell r="I52">
            <v>6</v>
          </cell>
          <cell r="J52">
            <v>6</v>
          </cell>
          <cell r="K52">
            <v>6.666666666666667</v>
          </cell>
          <cell r="L52">
            <v>18.2</v>
          </cell>
          <cell r="M52">
            <v>22</v>
          </cell>
          <cell r="N52">
            <v>15</v>
          </cell>
          <cell r="P52">
            <v>9</v>
          </cell>
          <cell r="R52">
            <v>46</v>
          </cell>
          <cell r="S52">
            <v>64</v>
          </cell>
        </row>
        <row r="53">
          <cell r="B53" t="str">
            <v>E022-01-1077/2018</v>
          </cell>
          <cell r="C53" t="str">
            <v>NG'ANG'A Francis Ngugi</v>
          </cell>
          <cell r="D53">
            <v>7</v>
          </cell>
          <cell r="E53">
            <v>9</v>
          </cell>
          <cell r="G53">
            <v>6.8333333333333339</v>
          </cell>
          <cell r="H53">
            <v>7</v>
          </cell>
          <cell r="I53">
            <v>5</v>
          </cell>
          <cell r="J53">
            <v>8</v>
          </cell>
          <cell r="K53">
            <v>6.666666666666667</v>
          </cell>
          <cell r="L53">
            <v>13.5</v>
          </cell>
          <cell r="M53">
            <v>12</v>
          </cell>
          <cell r="N53">
            <v>8</v>
          </cell>
          <cell r="P53">
            <v>10</v>
          </cell>
          <cell r="R53">
            <v>30</v>
          </cell>
          <cell r="S53">
            <v>44</v>
          </cell>
        </row>
        <row r="54">
          <cell r="B54" t="str">
            <v>E022-01-1078/2018</v>
          </cell>
          <cell r="C54" t="str">
            <v>NJUGUNA Claire Wambui</v>
          </cell>
          <cell r="D54">
            <v>10</v>
          </cell>
          <cell r="E54">
            <v>4</v>
          </cell>
          <cell r="G54">
            <v>5.333333333333333</v>
          </cell>
          <cell r="H54">
            <v>6</v>
          </cell>
          <cell r="I54">
            <v>5</v>
          </cell>
          <cell r="J54">
            <v>6</v>
          </cell>
          <cell r="K54">
            <v>5.666666666666667</v>
          </cell>
          <cell r="L54">
            <v>11</v>
          </cell>
          <cell r="M54">
            <v>21</v>
          </cell>
          <cell r="N54">
            <v>16</v>
          </cell>
          <cell r="P54">
            <v>9</v>
          </cell>
          <cell r="R54">
            <v>46</v>
          </cell>
          <cell r="S54">
            <v>57</v>
          </cell>
        </row>
        <row r="55">
          <cell r="B55" t="str">
            <v>E022-01-1079/2018</v>
          </cell>
          <cell r="C55" t="str">
            <v>MUKIRI Ian Ndungu</v>
          </cell>
          <cell r="D55">
            <v>17</v>
          </cell>
          <cell r="E55">
            <v>7</v>
          </cell>
          <cell r="G55">
            <v>9.1666666666666661</v>
          </cell>
          <cell r="H55">
            <v>7</v>
          </cell>
          <cell r="I55">
            <v>6</v>
          </cell>
          <cell r="J55">
            <v>6</v>
          </cell>
          <cell r="K55">
            <v>6.333333333333333</v>
          </cell>
          <cell r="L55">
            <v>15.5</v>
          </cell>
          <cell r="M55">
            <v>20</v>
          </cell>
          <cell r="O55">
            <v>13</v>
          </cell>
          <cell r="P55">
            <v>16</v>
          </cell>
          <cell r="R55">
            <v>49</v>
          </cell>
          <cell r="S55">
            <v>65</v>
          </cell>
        </row>
        <row r="56">
          <cell r="B56" t="str">
            <v>E022-01-1080/2018</v>
          </cell>
          <cell r="C56" t="str">
            <v>KIPYEGON Mark</v>
          </cell>
          <cell r="D56">
            <v>12</v>
          </cell>
          <cell r="E56">
            <v>2</v>
          </cell>
          <cell r="G56">
            <v>5</v>
          </cell>
          <cell r="H56">
            <v>7</v>
          </cell>
          <cell r="I56">
            <v>5</v>
          </cell>
          <cell r="J56">
            <v>6</v>
          </cell>
          <cell r="K56">
            <v>6</v>
          </cell>
          <cell r="L56">
            <v>11</v>
          </cell>
          <cell r="M56">
            <v>8</v>
          </cell>
          <cell r="O56">
            <v>6</v>
          </cell>
          <cell r="P56">
            <v>8</v>
          </cell>
          <cell r="R56">
            <v>22</v>
          </cell>
          <cell r="S56">
            <v>33</v>
          </cell>
        </row>
        <row r="57">
          <cell r="B57" t="str">
            <v>E022-01-1081/2018</v>
          </cell>
          <cell r="C57" t="str">
            <v>KIOGORA Ntinyari Esther</v>
          </cell>
          <cell r="D57">
            <v>15</v>
          </cell>
          <cell r="E57">
            <v>10</v>
          </cell>
          <cell r="G57">
            <v>10</v>
          </cell>
          <cell r="H57">
            <v>6</v>
          </cell>
          <cell r="I57">
            <v>7</v>
          </cell>
          <cell r="J57">
            <v>8</v>
          </cell>
          <cell r="K57">
            <v>7</v>
          </cell>
          <cell r="L57">
            <v>17</v>
          </cell>
          <cell r="M57">
            <v>18</v>
          </cell>
          <cell r="N57">
            <v>11</v>
          </cell>
          <cell r="Q57">
            <v>10</v>
          </cell>
          <cell r="R57">
            <v>39</v>
          </cell>
          <cell r="S57">
            <v>56</v>
          </cell>
        </row>
        <row r="58">
          <cell r="B58" t="str">
            <v>E022-01-1082/2018</v>
          </cell>
          <cell r="C58" t="str">
            <v>MARIMBET Kevin Pere</v>
          </cell>
          <cell r="D58">
            <v>26</v>
          </cell>
          <cell r="E58">
            <v>12</v>
          </cell>
          <cell r="G58">
            <v>14.666666666666668</v>
          </cell>
          <cell r="H58">
            <v>8</v>
          </cell>
          <cell r="I58">
            <v>7</v>
          </cell>
          <cell r="J58">
            <v>6</v>
          </cell>
          <cell r="K58">
            <v>7</v>
          </cell>
          <cell r="L58">
            <v>21.7</v>
          </cell>
          <cell r="M58">
            <v>21</v>
          </cell>
          <cell r="O58">
            <v>20</v>
          </cell>
          <cell r="Q58">
            <v>16</v>
          </cell>
          <cell r="R58">
            <v>57</v>
          </cell>
          <cell r="S58">
            <v>79</v>
          </cell>
        </row>
        <row r="59">
          <cell r="B59" t="str">
            <v>E022-01-1083/2018</v>
          </cell>
          <cell r="C59" t="str">
            <v>ACHIENG Felix Ouma</v>
          </cell>
          <cell r="D59">
            <v>18</v>
          </cell>
          <cell r="E59">
            <v>4</v>
          </cell>
          <cell r="G59">
            <v>8</v>
          </cell>
          <cell r="H59">
            <v>8</v>
          </cell>
          <cell r="I59">
            <v>8</v>
          </cell>
          <cell r="J59">
            <v>8</v>
          </cell>
          <cell r="K59">
            <v>8</v>
          </cell>
          <cell r="L59">
            <v>16</v>
          </cell>
          <cell r="M59">
            <v>16</v>
          </cell>
          <cell r="N59">
            <v>13</v>
          </cell>
          <cell r="O59">
            <v>11</v>
          </cell>
          <cell r="R59">
            <v>40</v>
          </cell>
          <cell r="S59">
            <v>56</v>
          </cell>
        </row>
        <row r="60">
          <cell r="B60" t="str">
            <v>E022-01-1084/2018</v>
          </cell>
          <cell r="C60" t="str">
            <v>KIPLAGAT Kipkosgei Titus</v>
          </cell>
          <cell r="D60">
            <v>19</v>
          </cell>
          <cell r="E60">
            <v>12</v>
          </cell>
          <cell r="G60">
            <v>12.333333333333334</v>
          </cell>
          <cell r="H60">
            <v>7</v>
          </cell>
          <cell r="I60">
            <v>6</v>
          </cell>
          <cell r="J60">
            <v>8</v>
          </cell>
          <cell r="K60">
            <v>7</v>
          </cell>
          <cell r="L60">
            <v>19.3</v>
          </cell>
          <cell r="M60">
            <v>20</v>
          </cell>
          <cell r="N60">
            <v>14</v>
          </cell>
          <cell r="P60">
            <v>14</v>
          </cell>
          <cell r="R60">
            <v>48</v>
          </cell>
          <cell r="S60">
            <v>67</v>
          </cell>
        </row>
        <row r="61">
          <cell r="B61" t="str">
            <v>E022-01-1085/2018</v>
          </cell>
          <cell r="C61" t="str">
            <v>MBUGUA Joseph Kiarie</v>
          </cell>
          <cell r="D61">
            <v>0</v>
          </cell>
          <cell r="E61">
            <v>2</v>
          </cell>
          <cell r="G61">
            <v>1</v>
          </cell>
          <cell r="H61">
            <v>5</v>
          </cell>
          <cell r="I61">
            <v>5</v>
          </cell>
          <cell r="J61">
            <v>6</v>
          </cell>
          <cell r="K61">
            <v>5.333333333333333</v>
          </cell>
          <cell r="L61">
            <v>6.3</v>
          </cell>
          <cell r="M61">
            <v>20</v>
          </cell>
          <cell r="N61">
            <v>14</v>
          </cell>
          <cell r="O61">
            <v>6</v>
          </cell>
          <cell r="R61">
            <v>40</v>
          </cell>
          <cell r="S61">
            <v>46</v>
          </cell>
        </row>
        <row r="62">
          <cell r="B62" t="str">
            <v>E022-01-1086/2018</v>
          </cell>
          <cell r="C62" t="str">
            <v>MWAGHADI Brian Nelson</v>
          </cell>
          <cell r="D62">
            <v>9</v>
          </cell>
          <cell r="E62">
            <v>0</v>
          </cell>
          <cell r="G62">
            <v>3</v>
          </cell>
          <cell r="H62">
            <v>6</v>
          </cell>
          <cell r="I62">
            <v>6</v>
          </cell>
          <cell r="J62">
            <v>6</v>
          </cell>
          <cell r="K62">
            <v>6</v>
          </cell>
          <cell r="L62">
            <v>9</v>
          </cell>
          <cell r="M62">
            <v>18</v>
          </cell>
          <cell r="N62">
            <v>10</v>
          </cell>
          <cell r="O62">
            <v>13</v>
          </cell>
          <cell r="R62">
            <v>41</v>
          </cell>
          <cell r="S62">
            <v>50</v>
          </cell>
        </row>
        <row r="63">
          <cell r="B63" t="str">
            <v>E022-01-1087/2018</v>
          </cell>
          <cell r="C63" t="str">
            <v>MUTUA Humphrey Muasya</v>
          </cell>
          <cell r="D63">
            <v>10</v>
          </cell>
          <cell r="E63">
            <v>6</v>
          </cell>
          <cell r="G63">
            <v>6.333333333333333</v>
          </cell>
          <cell r="H63">
            <v>7</v>
          </cell>
          <cell r="I63">
            <v>7</v>
          </cell>
          <cell r="J63">
            <v>6</v>
          </cell>
          <cell r="K63">
            <v>6.666666666666667</v>
          </cell>
          <cell r="L63">
            <v>13</v>
          </cell>
          <cell r="M63">
            <v>11</v>
          </cell>
          <cell r="N63">
            <v>13</v>
          </cell>
          <cell r="P63">
            <v>5</v>
          </cell>
          <cell r="R63">
            <v>29</v>
          </cell>
          <cell r="S63">
            <v>42</v>
          </cell>
        </row>
        <row r="64">
          <cell r="B64" t="str">
            <v>E022-01-1089/2018</v>
          </cell>
          <cell r="C64" t="str">
            <v>LEEHANEY George</v>
          </cell>
          <cell r="D64">
            <v>9</v>
          </cell>
          <cell r="E64">
            <v>3</v>
          </cell>
          <cell r="G64">
            <v>4.5</v>
          </cell>
          <cell r="H64">
            <v>6</v>
          </cell>
          <cell r="I64">
            <v>5</v>
          </cell>
          <cell r="J64">
            <v>8</v>
          </cell>
          <cell r="K64">
            <v>6.333333333333333</v>
          </cell>
          <cell r="L64">
            <v>10.8</v>
          </cell>
          <cell r="M64">
            <v>18</v>
          </cell>
          <cell r="N64">
            <v>9</v>
          </cell>
          <cell r="O64">
            <v>7</v>
          </cell>
          <cell r="R64">
            <v>34</v>
          </cell>
          <cell r="S64">
            <v>45</v>
          </cell>
        </row>
        <row r="65">
          <cell r="B65" t="str">
            <v>E022-01-1090/2018</v>
          </cell>
          <cell r="C65" t="str">
            <v>ASIAGO Nyambaka Kelvin</v>
          </cell>
          <cell r="D65">
            <v>11</v>
          </cell>
          <cell r="E65">
            <v>1</v>
          </cell>
          <cell r="G65">
            <v>4.1666666666666661</v>
          </cell>
          <cell r="H65">
            <v>8</v>
          </cell>
          <cell r="I65">
            <v>8</v>
          </cell>
          <cell r="J65">
            <v>7</v>
          </cell>
          <cell r="K65">
            <v>7.666666666666667</v>
          </cell>
          <cell r="L65">
            <v>11.8</v>
          </cell>
          <cell r="M65">
            <v>7</v>
          </cell>
          <cell r="N65">
            <v>11</v>
          </cell>
          <cell r="P65">
            <v>10</v>
          </cell>
          <cell r="R65">
            <v>28</v>
          </cell>
          <cell r="S65">
            <v>40</v>
          </cell>
        </row>
        <row r="66">
          <cell r="B66" t="str">
            <v>E022-01-1091/2018</v>
          </cell>
          <cell r="C66" t="str">
            <v>KARIUKI Daniel Njau</v>
          </cell>
          <cell r="D66">
            <v>16</v>
          </cell>
          <cell r="E66">
            <v>18</v>
          </cell>
          <cell r="G66">
            <v>14.333333333333334</v>
          </cell>
          <cell r="H66">
            <v>8</v>
          </cell>
          <cell r="I66">
            <v>6</v>
          </cell>
          <cell r="J66">
            <v>7</v>
          </cell>
          <cell r="K66">
            <v>7</v>
          </cell>
          <cell r="L66">
            <v>21.3</v>
          </cell>
          <cell r="M66">
            <v>16</v>
          </cell>
          <cell r="O66">
            <v>19</v>
          </cell>
          <cell r="P66">
            <v>16</v>
          </cell>
          <cell r="R66">
            <v>51</v>
          </cell>
          <cell r="S66">
            <v>72</v>
          </cell>
        </row>
        <row r="67">
          <cell r="B67" t="str">
            <v>E022-01-1092/2018</v>
          </cell>
          <cell r="C67" t="str">
            <v>RAWAKA Andrew J Apwoka</v>
          </cell>
          <cell r="D67">
            <v>7</v>
          </cell>
          <cell r="E67">
            <v>11</v>
          </cell>
          <cell r="G67">
            <v>7.8333333333333339</v>
          </cell>
          <cell r="H67">
            <v>7</v>
          </cell>
          <cell r="I67">
            <v>7</v>
          </cell>
          <cell r="J67">
            <v>5</v>
          </cell>
          <cell r="K67">
            <v>6.333333333333333</v>
          </cell>
          <cell r="L67">
            <v>14.2</v>
          </cell>
          <cell r="M67">
            <v>14</v>
          </cell>
          <cell r="N67">
            <v>16</v>
          </cell>
          <cell r="O67">
            <v>16</v>
          </cell>
          <cell r="R67">
            <v>46</v>
          </cell>
          <cell r="S67">
            <v>60</v>
          </cell>
        </row>
        <row r="68">
          <cell r="B68" t="str">
            <v>E022-01-1094/2018</v>
          </cell>
          <cell r="C68" t="str">
            <v>KEMBOI Collins Kipchirchir</v>
          </cell>
          <cell r="D68">
            <v>13</v>
          </cell>
          <cell r="E68">
            <v>13</v>
          </cell>
          <cell r="G68">
            <v>10.833333333333336</v>
          </cell>
          <cell r="H68">
            <v>6</v>
          </cell>
          <cell r="I68">
            <v>8</v>
          </cell>
          <cell r="J68">
            <v>5</v>
          </cell>
          <cell r="K68">
            <v>6.333333333333333</v>
          </cell>
          <cell r="L68">
            <v>17.2</v>
          </cell>
          <cell r="M68">
            <v>22</v>
          </cell>
          <cell r="N68">
            <v>15</v>
          </cell>
          <cell r="O68">
            <v>18</v>
          </cell>
          <cell r="R68">
            <v>55</v>
          </cell>
          <cell r="S68">
            <v>72</v>
          </cell>
        </row>
        <row r="69">
          <cell r="B69" t="str">
            <v>E022-01-1095/2018</v>
          </cell>
          <cell r="C69" t="str">
            <v>KIBET Brian</v>
          </cell>
          <cell r="D69">
            <v>15</v>
          </cell>
          <cell r="E69">
            <v>8</v>
          </cell>
          <cell r="G69">
            <v>9</v>
          </cell>
          <cell r="H69">
            <v>6</v>
          </cell>
          <cell r="I69">
            <v>7</v>
          </cell>
          <cell r="J69">
            <v>6</v>
          </cell>
          <cell r="K69">
            <v>6.333333333333333</v>
          </cell>
          <cell r="L69">
            <v>15.3</v>
          </cell>
          <cell r="M69">
            <v>12</v>
          </cell>
          <cell r="N69">
            <v>11</v>
          </cell>
          <cell r="O69">
            <v>10</v>
          </cell>
          <cell r="R69">
            <v>33</v>
          </cell>
          <cell r="S69">
            <v>48</v>
          </cell>
        </row>
        <row r="70">
          <cell r="B70" t="str">
            <v>E022-01-1096/2018</v>
          </cell>
          <cell r="C70" t="str">
            <v>OTHIENO Jacob Magina</v>
          </cell>
          <cell r="D70">
            <v>3</v>
          </cell>
          <cell r="E70">
            <v>7</v>
          </cell>
          <cell r="G70">
            <v>4.5</v>
          </cell>
          <cell r="H70">
            <v>9</v>
          </cell>
          <cell r="I70">
            <v>5</v>
          </cell>
          <cell r="J70">
            <v>6</v>
          </cell>
          <cell r="K70">
            <v>6.666666666666667</v>
          </cell>
          <cell r="L70">
            <v>11.2</v>
          </cell>
          <cell r="M70">
            <v>13</v>
          </cell>
          <cell r="N70">
            <v>17</v>
          </cell>
          <cell r="P70">
            <v>16</v>
          </cell>
          <cell r="R70">
            <v>46</v>
          </cell>
          <cell r="S70">
            <v>57</v>
          </cell>
        </row>
        <row r="71">
          <cell r="B71" t="str">
            <v>E022-01-1097/2018</v>
          </cell>
          <cell r="C71" t="str">
            <v>KUNG U J Gakonya</v>
          </cell>
          <cell r="D71">
            <v>0</v>
          </cell>
          <cell r="E71">
            <v>6</v>
          </cell>
          <cell r="G71">
            <v>3</v>
          </cell>
          <cell r="H71">
            <v>7</v>
          </cell>
          <cell r="I71">
            <v>6</v>
          </cell>
          <cell r="J71">
            <v>6</v>
          </cell>
          <cell r="K71">
            <v>6.333333333333333</v>
          </cell>
          <cell r="L71">
            <v>9.3000000000000007</v>
          </cell>
          <cell r="M71">
            <v>11</v>
          </cell>
          <cell r="N71">
            <v>5</v>
          </cell>
          <cell r="O71">
            <v>6</v>
          </cell>
          <cell r="R71">
            <v>22</v>
          </cell>
          <cell r="S71">
            <v>31</v>
          </cell>
        </row>
        <row r="72">
          <cell r="B72" t="str">
            <v>E022-01-1098/2018</v>
          </cell>
          <cell r="C72" t="str">
            <v>MUGWE John Njoroge</v>
          </cell>
          <cell r="D72">
            <v>27</v>
          </cell>
          <cell r="E72">
            <v>10</v>
          </cell>
          <cell r="G72">
            <v>14</v>
          </cell>
          <cell r="H72">
            <v>7</v>
          </cell>
          <cell r="I72">
            <v>6</v>
          </cell>
          <cell r="J72">
            <v>5</v>
          </cell>
          <cell r="K72">
            <v>6</v>
          </cell>
          <cell r="L72">
            <v>20</v>
          </cell>
          <cell r="M72">
            <v>14</v>
          </cell>
          <cell r="N72">
            <v>13</v>
          </cell>
          <cell r="Q72">
            <v>10</v>
          </cell>
          <cell r="R72">
            <v>37</v>
          </cell>
          <cell r="S72">
            <v>57</v>
          </cell>
        </row>
        <row r="73">
          <cell r="B73" t="str">
            <v>E022-01-1099/2018</v>
          </cell>
          <cell r="C73" t="str">
            <v>WAIRIMU  Everlyn Wanjiku</v>
          </cell>
          <cell r="D73">
            <v>15</v>
          </cell>
          <cell r="E73">
            <v>17</v>
          </cell>
          <cell r="G73">
            <v>13.5</v>
          </cell>
          <cell r="H73">
            <v>8</v>
          </cell>
          <cell r="I73">
            <v>6</v>
          </cell>
          <cell r="J73">
            <v>7</v>
          </cell>
          <cell r="K73">
            <v>7</v>
          </cell>
          <cell r="L73">
            <v>20.5</v>
          </cell>
          <cell r="M73">
            <v>16</v>
          </cell>
          <cell r="N73">
            <v>14</v>
          </cell>
          <cell r="Q73">
            <v>11</v>
          </cell>
          <cell r="R73">
            <v>41</v>
          </cell>
          <cell r="S73">
            <v>62</v>
          </cell>
        </row>
        <row r="74">
          <cell r="B74" t="str">
            <v>E022-01-1100/2018</v>
          </cell>
          <cell r="C74" t="str">
            <v>WANJALA Barasa Levy</v>
          </cell>
          <cell r="D74">
            <v>17</v>
          </cell>
          <cell r="E74">
            <v>5</v>
          </cell>
          <cell r="G74">
            <v>8.1666666666666661</v>
          </cell>
          <cell r="H74">
            <v>5</v>
          </cell>
          <cell r="I74">
            <v>6</v>
          </cell>
          <cell r="J74">
            <v>7</v>
          </cell>
          <cell r="K74">
            <v>6</v>
          </cell>
          <cell r="L74">
            <v>14.2</v>
          </cell>
          <cell r="M74">
            <v>11</v>
          </cell>
          <cell r="N74">
            <v>13</v>
          </cell>
          <cell r="P74">
            <v>9</v>
          </cell>
          <cell r="R74">
            <v>33</v>
          </cell>
          <cell r="S74">
            <v>47</v>
          </cell>
        </row>
        <row r="75">
          <cell r="B75" t="str">
            <v>E022-01-1101/2018</v>
          </cell>
          <cell r="C75" t="str">
            <v>THINDIU Keely Njoroge</v>
          </cell>
          <cell r="D75">
            <v>14</v>
          </cell>
          <cell r="E75">
            <v>16</v>
          </cell>
          <cell r="G75">
            <v>12.666666666666666</v>
          </cell>
          <cell r="H75">
            <v>7</v>
          </cell>
          <cell r="I75">
            <v>5</v>
          </cell>
          <cell r="J75">
            <v>8</v>
          </cell>
          <cell r="K75">
            <v>6.666666666666667</v>
          </cell>
          <cell r="L75">
            <v>19.3</v>
          </cell>
          <cell r="M75">
            <v>16</v>
          </cell>
          <cell r="O75">
            <v>16</v>
          </cell>
          <cell r="P75">
            <v>12</v>
          </cell>
          <cell r="R75">
            <v>44</v>
          </cell>
          <cell r="S75">
            <v>63</v>
          </cell>
        </row>
        <row r="76">
          <cell r="B76" t="str">
            <v>E022-01-1102/2018</v>
          </cell>
          <cell r="C76" t="str">
            <v>KANYI Carson Wanjohi</v>
          </cell>
          <cell r="D76">
            <v>4</v>
          </cell>
          <cell r="E76">
            <v>13</v>
          </cell>
          <cell r="G76">
            <v>7.833333333333333</v>
          </cell>
          <cell r="H76">
            <v>7</v>
          </cell>
          <cell r="I76">
            <v>8</v>
          </cell>
          <cell r="J76">
            <v>6</v>
          </cell>
          <cell r="K76">
            <v>7</v>
          </cell>
          <cell r="L76">
            <v>14.8</v>
          </cell>
          <cell r="M76">
            <v>14</v>
          </cell>
          <cell r="P76">
            <v>15</v>
          </cell>
          <cell r="Q76">
            <v>9</v>
          </cell>
          <cell r="R76">
            <v>38</v>
          </cell>
          <cell r="S76">
            <v>53</v>
          </cell>
        </row>
        <row r="77">
          <cell r="B77" t="str">
            <v>E022-01-1169/2018</v>
          </cell>
          <cell r="C77" t="str">
            <v xml:space="preserve">NGANGA Joseph Mwangi </v>
          </cell>
          <cell r="D77">
            <v>12</v>
          </cell>
          <cell r="E77">
            <v>12</v>
          </cell>
          <cell r="G77">
            <v>10</v>
          </cell>
          <cell r="H77">
            <v>8</v>
          </cell>
          <cell r="I77">
            <v>6</v>
          </cell>
          <cell r="J77">
            <v>6</v>
          </cell>
          <cell r="K77">
            <v>6.666666666666667</v>
          </cell>
          <cell r="L77">
            <v>16.7</v>
          </cell>
          <cell r="M77">
            <v>9</v>
          </cell>
          <cell r="O77">
            <v>13</v>
          </cell>
          <cell r="P77">
            <v>15</v>
          </cell>
          <cell r="R77">
            <v>37</v>
          </cell>
          <cell r="S77">
            <v>54</v>
          </cell>
        </row>
        <row r="78">
          <cell r="B78" t="str">
            <v>E022-01-1283/2018</v>
          </cell>
          <cell r="C78" t="str">
            <v xml:space="preserve">KIPKIRUI Paul </v>
          </cell>
          <cell r="D78">
            <v>8</v>
          </cell>
          <cell r="E78">
            <v>12</v>
          </cell>
          <cell r="G78">
            <v>8.6666666666666679</v>
          </cell>
          <cell r="H78">
            <v>8</v>
          </cell>
          <cell r="I78">
            <v>7</v>
          </cell>
          <cell r="J78">
            <v>5</v>
          </cell>
          <cell r="K78">
            <v>6.666666666666667</v>
          </cell>
          <cell r="L78">
            <v>15.3</v>
          </cell>
          <cell r="M78">
            <v>20</v>
          </cell>
          <cell r="N78">
            <v>17</v>
          </cell>
          <cell r="P78">
            <v>15</v>
          </cell>
          <cell r="R78">
            <v>52</v>
          </cell>
          <cell r="S78">
            <v>67</v>
          </cell>
        </row>
        <row r="79">
          <cell r="B79" t="str">
            <v>E022-01-1412/2018</v>
          </cell>
          <cell r="C79" t="str">
            <v xml:space="preserve">MOMANYI Silvester Omwaga </v>
          </cell>
          <cell r="D79">
            <v>11</v>
          </cell>
          <cell r="E79">
            <v>9</v>
          </cell>
          <cell r="G79">
            <v>8.1666666666666661</v>
          </cell>
          <cell r="H79">
            <v>6</v>
          </cell>
          <cell r="I79">
            <v>8</v>
          </cell>
          <cell r="J79">
            <v>7</v>
          </cell>
          <cell r="K79">
            <v>7</v>
          </cell>
          <cell r="L79">
            <v>15.2</v>
          </cell>
          <cell r="M79">
            <v>22</v>
          </cell>
          <cell r="N79">
            <v>13</v>
          </cell>
          <cell r="Q79">
            <v>7</v>
          </cell>
          <cell r="R79">
            <v>42</v>
          </cell>
          <cell r="S79">
            <v>57</v>
          </cell>
        </row>
        <row r="80">
          <cell r="B80" t="str">
            <v>E022-01-1473/2018</v>
          </cell>
          <cell r="D80">
            <v>29</v>
          </cell>
          <cell r="E80">
            <v>8</v>
          </cell>
          <cell r="G80">
            <v>13.666666666666668</v>
          </cell>
          <cell r="H80">
            <v>7</v>
          </cell>
          <cell r="I80">
            <v>8</v>
          </cell>
          <cell r="J80">
            <v>5</v>
          </cell>
          <cell r="K80">
            <v>6.666666666666667</v>
          </cell>
          <cell r="L80">
            <v>20.3</v>
          </cell>
          <cell r="M80">
            <v>18</v>
          </cell>
          <cell r="N80">
            <v>19</v>
          </cell>
          <cell r="O80">
            <v>20</v>
          </cell>
          <cell r="R80">
            <v>57</v>
          </cell>
          <cell r="S80">
            <v>77</v>
          </cell>
        </row>
        <row r="81">
          <cell r="B81" t="str">
            <v>E022-01-1475/2018</v>
          </cell>
          <cell r="D81">
            <v>21</v>
          </cell>
          <cell r="E81">
            <v>16</v>
          </cell>
          <cell r="G81">
            <v>15</v>
          </cell>
          <cell r="H81">
            <v>8</v>
          </cell>
          <cell r="I81">
            <v>6</v>
          </cell>
          <cell r="J81">
            <v>5</v>
          </cell>
          <cell r="K81">
            <v>6.333333333333333</v>
          </cell>
          <cell r="L81">
            <v>21.3</v>
          </cell>
          <cell r="M81">
            <v>14</v>
          </cell>
          <cell r="O81">
            <v>11</v>
          </cell>
          <cell r="P81">
            <v>16</v>
          </cell>
          <cell r="R81">
            <v>41</v>
          </cell>
          <cell r="S81">
            <v>62</v>
          </cell>
        </row>
        <row r="82">
          <cell r="B82" t="str">
            <v>E022-01-1486/2018</v>
          </cell>
          <cell r="D82">
            <v>7</v>
          </cell>
          <cell r="E82">
            <v>3</v>
          </cell>
          <cell r="G82">
            <v>3.833333333333333</v>
          </cell>
          <cell r="H82">
            <v>7</v>
          </cell>
          <cell r="I82">
            <v>5</v>
          </cell>
          <cell r="J82">
            <v>6</v>
          </cell>
          <cell r="K82">
            <v>6</v>
          </cell>
          <cell r="L82">
            <v>9.8000000000000007</v>
          </cell>
          <cell r="M82">
            <v>10</v>
          </cell>
          <cell r="N82">
            <v>11</v>
          </cell>
          <cell r="P82">
            <v>11</v>
          </cell>
          <cell r="R82">
            <v>32</v>
          </cell>
          <cell r="S82">
            <v>42</v>
          </cell>
        </row>
        <row r="83">
          <cell r="B83" t="str">
            <v>E022-01-1539/2018</v>
          </cell>
          <cell r="D83">
            <v>10</v>
          </cell>
          <cell r="E83">
            <v>3</v>
          </cell>
          <cell r="G83">
            <v>4.833333333333333</v>
          </cell>
          <cell r="H83">
            <v>7</v>
          </cell>
          <cell r="I83">
            <v>6</v>
          </cell>
          <cell r="J83">
            <v>8</v>
          </cell>
          <cell r="K83">
            <v>7</v>
          </cell>
          <cell r="L83">
            <v>11.8</v>
          </cell>
          <cell r="M83">
            <v>11</v>
          </cell>
          <cell r="N83">
            <v>11</v>
          </cell>
          <cell r="P83">
            <v>12</v>
          </cell>
          <cell r="R83">
            <v>34</v>
          </cell>
          <cell r="S83">
            <v>46</v>
          </cell>
        </row>
        <row r="84">
          <cell r="B84" t="str">
            <v>E022-01-1566/2018</v>
          </cell>
          <cell r="D84">
            <v>11</v>
          </cell>
          <cell r="E84">
            <v>12</v>
          </cell>
          <cell r="G84">
            <v>9.6666666666666661</v>
          </cell>
          <cell r="H84">
            <v>6</v>
          </cell>
          <cell r="I84">
            <v>8</v>
          </cell>
          <cell r="J84">
            <v>7</v>
          </cell>
          <cell r="K84">
            <v>7</v>
          </cell>
          <cell r="L84">
            <v>16.7</v>
          </cell>
          <cell r="M84">
            <v>19</v>
          </cell>
          <cell r="P84">
            <v>11</v>
          </cell>
          <cell r="Q84">
            <v>11</v>
          </cell>
          <cell r="R84">
            <v>41</v>
          </cell>
          <cell r="S84">
            <v>58</v>
          </cell>
        </row>
        <row r="85">
          <cell r="B85" t="str">
            <v>E022-01-1755/2018</v>
          </cell>
          <cell r="C85" t="str">
            <v xml:space="preserve">WANJOHI Quinton Muriuki </v>
          </cell>
          <cell r="G85">
            <v>0</v>
          </cell>
          <cell r="K85" t="e">
            <v>#DIV/0!</v>
          </cell>
          <cell r="L85" t="e">
            <v>#DIV/0!</v>
          </cell>
          <cell r="R85" t="str">
            <v/>
          </cell>
          <cell r="S85" t="e">
            <v>#DIV/0!</v>
          </cell>
        </row>
        <row r="86">
          <cell r="B86" t="str">
            <v>E022-01-1757/2018</v>
          </cell>
          <cell r="C86" t="str">
            <v xml:space="preserve">ORINA Dorothy Kwamboka </v>
          </cell>
          <cell r="D86">
            <v>15</v>
          </cell>
          <cell r="E86">
            <v>17</v>
          </cell>
          <cell r="G86">
            <v>13.5</v>
          </cell>
          <cell r="H86">
            <v>7</v>
          </cell>
          <cell r="I86">
            <v>6</v>
          </cell>
          <cell r="J86">
            <v>6</v>
          </cell>
          <cell r="K86">
            <v>6.333333333333333</v>
          </cell>
          <cell r="L86">
            <v>19.8</v>
          </cell>
          <cell r="M86">
            <v>21</v>
          </cell>
          <cell r="N86">
            <v>14</v>
          </cell>
          <cell r="O86">
            <v>16</v>
          </cell>
          <cell r="R86">
            <v>51</v>
          </cell>
          <cell r="S86">
            <v>71</v>
          </cell>
        </row>
        <row r="87">
          <cell r="B87" t="str">
            <v>E022-01-1764/2018</v>
          </cell>
          <cell r="C87" t="str">
            <v xml:space="preserve">MWANGI Martin Kinyanjui </v>
          </cell>
          <cell r="D87">
            <v>3</v>
          </cell>
          <cell r="E87">
            <v>2</v>
          </cell>
          <cell r="G87">
            <v>2</v>
          </cell>
          <cell r="H87">
            <v>5</v>
          </cell>
          <cell r="I87">
            <v>6</v>
          </cell>
          <cell r="J87">
            <v>7</v>
          </cell>
          <cell r="K87">
            <v>6</v>
          </cell>
          <cell r="L87">
            <v>8</v>
          </cell>
          <cell r="M87">
            <v>14</v>
          </cell>
          <cell r="N87">
            <v>7</v>
          </cell>
          <cell r="Q87">
            <v>6</v>
          </cell>
          <cell r="R87">
            <v>27</v>
          </cell>
          <cell r="S87">
            <v>35</v>
          </cell>
        </row>
        <row r="88">
          <cell r="B88" t="str">
            <v>E022-01-1789/2018</v>
          </cell>
          <cell r="D88">
            <v>11</v>
          </cell>
          <cell r="E88">
            <v>3</v>
          </cell>
          <cell r="G88">
            <v>5.1666666666666661</v>
          </cell>
          <cell r="H88">
            <v>7</v>
          </cell>
          <cell r="I88">
            <v>6</v>
          </cell>
          <cell r="J88">
            <v>7</v>
          </cell>
          <cell r="K88">
            <v>6.666666666666667</v>
          </cell>
          <cell r="L88">
            <v>11.8</v>
          </cell>
          <cell r="M88">
            <v>8</v>
          </cell>
          <cell r="N88">
            <v>7</v>
          </cell>
          <cell r="Q88">
            <v>6</v>
          </cell>
          <cell r="R88">
            <v>21</v>
          </cell>
          <cell r="S88">
            <v>33</v>
          </cell>
        </row>
        <row r="89">
          <cell r="B89" t="str">
            <v>E022-01-1801/2018</v>
          </cell>
          <cell r="D89">
            <v>8</v>
          </cell>
          <cell r="E89">
            <v>9</v>
          </cell>
          <cell r="G89">
            <v>7.166666666666667</v>
          </cell>
          <cell r="H89">
            <v>8</v>
          </cell>
          <cell r="I89">
            <v>6</v>
          </cell>
          <cell r="J89">
            <v>5</v>
          </cell>
          <cell r="K89">
            <v>6.333333333333333</v>
          </cell>
          <cell r="L89">
            <v>13.5</v>
          </cell>
          <cell r="M89">
            <v>20</v>
          </cell>
          <cell r="N89">
            <v>15</v>
          </cell>
          <cell r="P89">
            <v>17</v>
          </cell>
          <cell r="R89">
            <v>52</v>
          </cell>
          <cell r="S89">
            <v>66</v>
          </cell>
        </row>
        <row r="90">
          <cell r="B90" t="str">
            <v>E022-01-1813/2018</v>
          </cell>
          <cell r="C90" t="str">
            <v>WANJERI Mary Wanjiku</v>
          </cell>
          <cell r="D90">
            <v>6</v>
          </cell>
          <cell r="E90">
            <v>11</v>
          </cell>
          <cell r="G90">
            <v>7.5</v>
          </cell>
          <cell r="H90">
            <v>8</v>
          </cell>
          <cell r="I90">
            <v>6</v>
          </cell>
          <cell r="J90">
            <v>6</v>
          </cell>
          <cell r="K90">
            <v>6.666666666666667</v>
          </cell>
          <cell r="L90">
            <v>14.2</v>
          </cell>
          <cell r="M90">
            <v>20</v>
          </cell>
          <cell r="N90">
            <v>17</v>
          </cell>
          <cell r="Q90">
            <v>12</v>
          </cell>
          <cell r="R90">
            <v>49</v>
          </cell>
          <cell r="S90">
            <v>63</v>
          </cell>
        </row>
        <row r="91">
          <cell r="B91" t="str">
            <v>E022-01-1816/2018</v>
          </cell>
          <cell r="D91">
            <v>8</v>
          </cell>
          <cell r="E91">
            <v>1</v>
          </cell>
          <cell r="G91">
            <v>3.1666666666666665</v>
          </cell>
          <cell r="H91">
            <v>6</v>
          </cell>
          <cell r="I91">
            <v>6</v>
          </cell>
          <cell r="J91">
            <v>6</v>
          </cell>
          <cell r="K91">
            <v>6</v>
          </cell>
          <cell r="L91">
            <v>9.1999999999999993</v>
          </cell>
          <cell r="M91">
            <v>13</v>
          </cell>
          <cell r="N91">
            <v>12</v>
          </cell>
          <cell r="Q91">
            <v>8</v>
          </cell>
          <cell r="R91">
            <v>33</v>
          </cell>
          <cell r="S91">
            <v>42</v>
          </cell>
        </row>
        <row r="92">
          <cell r="B92" t="str">
            <v>E022-01-1824/2018</v>
          </cell>
          <cell r="C92" t="str">
            <v xml:space="preserve">KAMIRI Victor Aminiel Njunge </v>
          </cell>
          <cell r="D92">
            <v>1</v>
          </cell>
          <cell r="E92">
            <v>7</v>
          </cell>
          <cell r="G92">
            <v>3.833333333333333</v>
          </cell>
          <cell r="H92">
            <v>5</v>
          </cell>
          <cell r="I92">
            <v>7</v>
          </cell>
          <cell r="J92">
            <v>7</v>
          </cell>
          <cell r="K92">
            <v>6.333333333333333</v>
          </cell>
          <cell r="L92">
            <v>10.199999999999999</v>
          </cell>
          <cell r="M92">
            <v>8</v>
          </cell>
          <cell r="O92">
            <v>13</v>
          </cell>
          <cell r="P92">
            <v>9</v>
          </cell>
          <cell r="R92">
            <v>30</v>
          </cell>
          <cell r="S92">
            <v>40</v>
          </cell>
        </row>
        <row r="93">
          <cell r="B93" t="str">
            <v>E022-01-1828/2018</v>
          </cell>
          <cell r="C93" t="str">
            <v xml:space="preserve">MULWA Joseph Musya </v>
          </cell>
          <cell r="D93">
            <v>29</v>
          </cell>
          <cell r="E93">
            <v>13</v>
          </cell>
          <cell r="G93">
            <v>16.166666666666668</v>
          </cell>
          <cell r="H93">
            <v>7</v>
          </cell>
          <cell r="I93">
            <v>6</v>
          </cell>
          <cell r="J93">
            <v>6</v>
          </cell>
          <cell r="K93">
            <v>6.333333333333333</v>
          </cell>
          <cell r="L93">
            <v>22.5</v>
          </cell>
          <cell r="M93">
            <v>24</v>
          </cell>
          <cell r="O93">
            <v>16</v>
          </cell>
          <cell r="P93">
            <v>16</v>
          </cell>
          <cell r="R93">
            <v>56</v>
          </cell>
          <cell r="S93">
            <v>79</v>
          </cell>
        </row>
        <row r="94">
          <cell r="B94" t="str">
            <v>E022-01-1831/2018</v>
          </cell>
          <cell r="C94" t="str">
            <v>CHERUIYOT Desmond</v>
          </cell>
          <cell r="D94">
            <v>9</v>
          </cell>
          <cell r="E94">
            <v>12</v>
          </cell>
          <cell r="G94">
            <v>9</v>
          </cell>
          <cell r="H94">
            <v>7</v>
          </cell>
          <cell r="I94">
            <v>6</v>
          </cell>
          <cell r="J94">
            <v>6</v>
          </cell>
          <cell r="K94">
            <v>6.333333333333333</v>
          </cell>
          <cell r="L94">
            <v>15.3</v>
          </cell>
          <cell r="M94">
            <v>15</v>
          </cell>
          <cell r="N94">
            <v>14</v>
          </cell>
          <cell r="P94">
            <v>16</v>
          </cell>
          <cell r="R94">
            <v>45</v>
          </cell>
          <cell r="S94">
            <v>60</v>
          </cell>
        </row>
        <row r="95">
          <cell r="B95" t="str">
            <v>E022-01-1832/2018</v>
          </cell>
          <cell r="D95">
            <v>4</v>
          </cell>
          <cell r="E95">
            <v>13</v>
          </cell>
          <cell r="G95">
            <v>7.833333333333333</v>
          </cell>
          <cell r="H95">
            <v>7</v>
          </cell>
          <cell r="I95">
            <v>6</v>
          </cell>
          <cell r="J95">
            <v>6</v>
          </cell>
          <cell r="K95">
            <v>6.333333333333333</v>
          </cell>
          <cell r="L95">
            <v>14.2</v>
          </cell>
          <cell r="M95">
            <v>19</v>
          </cell>
          <cell r="N95">
            <v>10</v>
          </cell>
          <cell r="P95">
            <v>7</v>
          </cell>
          <cell r="R95">
            <v>36</v>
          </cell>
          <cell r="S95">
            <v>50</v>
          </cell>
        </row>
        <row r="96">
          <cell r="B96" t="str">
            <v>E022-01-1838/2018</v>
          </cell>
          <cell r="C96" t="str">
            <v>MATHENGE Timons Kingau</v>
          </cell>
          <cell r="D96">
            <v>15</v>
          </cell>
          <cell r="E96">
            <v>14</v>
          </cell>
          <cell r="G96">
            <v>12</v>
          </cell>
          <cell r="H96">
            <v>7</v>
          </cell>
          <cell r="I96">
            <v>6</v>
          </cell>
          <cell r="J96">
            <v>6</v>
          </cell>
          <cell r="K96">
            <v>6.333333333333333</v>
          </cell>
          <cell r="L96">
            <v>18.3</v>
          </cell>
          <cell r="M96">
            <v>19</v>
          </cell>
          <cell r="P96">
            <v>17</v>
          </cell>
          <cell r="Q96">
            <v>10</v>
          </cell>
          <cell r="R96">
            <v>46</v>
          </cell>
          <cell r="S96">
            <v>64</v>
          </cell>
        </row>
        <row r="97">
          <cell r="B97" t="str">
            <v>E022-01-1855/2018</v>
          </cell>
          <cell r="G97">
            <v>0</v>
          </cell>
          <cell r="L97" t="str">
            <v/>
          </cell>
          <cell r="R97" t="str">
            <v/>
          </cell>
          <cell r="S97" t="str">
            <v/>
          </cell>
        </row>
        <row r="98">
          <cell r="B98" t="str">
            <v>E022-01-0736/2017</v>
          </cell>
          <cell r="D98">
            <v>8</v>
          </cell>
          <cell r="E98">
            <v>11</v>
          </cell>
          <cell r="G98">
            <v>8.1666666666666661</v>
          </cell>
          <cell r="H98">
            <v>7</v>
          </cell>
          <cell r="I98">
            <v>5</v>
          </cell>
          <cell r="J98">
            <v>6</v>
          </cell>
          <cell r="K98">
            <v>6</v>
          </cell>
          <cell r="L98">
            <v>14.2</v>
          </cell>
          <cell r="M98">
            <v>19</v>
          </cell>
          <cell r="N98">
            <v>15</v>
          </cell>
          <cell r="P98">
            <v>17</v>
          </cell>
          <cell r="R98">
            <v>51</v>
          </cell>
          <cell r="S98">
            <v>65</v>
          </cell>
        </row>
        <row r="99">
          <cell r="B99" t="str">
            <v>E022-01-1753/2017</v>
          </cell>
          <cell r="D99">
            <v>10</v>
          </cell>
          <cell r="E99">
            <v>14</v>
          </cell>
          <cell r="G99">
            <v>10.333333333333332</v>
          </cell>
          <cell r="H99">
            <v>7</v>
          </cell>
          <cell r="I99">
            <v>6</v>
          </cell>
          <cell r="J99">
            <v>6</v>
          </cell>
          <cell r="K99">
            <v>6.333333333333333</v>
          </cell>
          <cell r="L99">
            <v>16.7</v>
          </cell>
          <cell r="M99">
            <v>29</v>
          </cell>
          <cell r="N99">
            <v>19</v>
          </cell>
          <cell r="O99">
            <v>20</v>
          </cell>
          <cell r="R99">
            <v>68</v>
          </cell>
          <cell r="S99">
            <v>85</v>
          </cell>
        </row>
        <row r="100">
          <cell r="B100" t="str">
            <v>E022-01-0764/2018</v>
          </cell>
          <cell r="D100">
            <v>10</v>
          </cell>
          <cell r="E100">
            <v>6</v>
          </cell>
          <cell r="G100">
            <v>6.333333333333333</v>
          </cell>
          <cell r="H100">
            <v>7</v>
          </cell>
          <cell r="I100">
            <v>7</v>
          </cell>
          <cell r="J100">
            <v>7</v>
          </cell>
          <cell r="K100">
            <v>7</v>
          </cell>
          <cell r="L100">
            <v>13.3</v>
          </cell>
          <cell r="M100">
            <v>15</v>
          </cell>
          <cell r="N100">
            <v>10</v>
          </cell>
          <cell r="P100">
            <v>6</v>
          </cell>
          <cell r="R100">
            <v>31</v>
          </cell>
          <cell r="S100">
            <v>44</v>
          </cell>
        </row>
        <row r="101">
          <cell r="B101" t="str">
            <v>E022-01-0748/2017</v>
          </cell>
          <cell r="D101">
            <v>15</v>
          </cell>
          <cell r="E101">
            <v>9</v>
          </cell>
          <cell r="G101">
            <v>9.5</v>
          </cell>
          <cell r="H101">
            <v>7</v>
          </cell>
          <cell r="I101">
            <v>8</v>
          </cell>
          <cell r="J101">
            <v>8</v>
          </cell>
          <cell r="K101">
            <v>7.666666666666667</v>
          </cell>
          <cell r="L101">
            <v>17.2</v>
          </cell>
          <cell r="M101">
            <v>13</v>
          </cell>
          <cell r="N101">
            <v>11</v>
          </cell>
          <cell r="O101">
            <v>10</v>
          </cell>
          <cell r="R101">
            <v>34</v>
          </cell>
          <cell r="S101">
            <v>51</v>
          </cell>
        </row>
        <row r="102">
          <cell r="B102" t="str">
            <v>E022-01-1196/2016</v>
          </cell>
          <cell r="G102">
            <v>0</v>
          </cell>
          <cell r="L102" t="str">
            <v/>
          </cell>
          <cell r="M102">
            <v>8</v>
          </cell>
          <cell r="N102">
            <v>15</v>
          </cell>
          <cell r="Q102">
            <v>7</v>
          </cell>
          <cell r="R102">
            <v>30</v>
          </cell>
          <cell r="S102">
            <v>42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cht 1.1"/>
      <sheetName val="SYS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>
        <row r="126">
          <cell r="E126">
            <v>0</v>
          </cell>
          <cell r="F126" t="str">
            <v>A</v>
          </cell>
          <cell r="G126" t="str">
            <v>B</v>
          </cell>
          <cell r="H126" t="str">
            <v>C</v>
          </cell>
          <cell r="I126" t="str">
            <v>D</v>
          </cell>
          <cell r="J126" t="str">
            <v>E</v>
          </cell>
        </row>
        <row r="127">
          <cell r="D127" t="str">
            <v>I.E.</v>
          </cell>
          <cell r="E127">
            <v>0</v>
          </cell>
          <cell r="F127">
            <v>22</v>
          </cell>
          <cell r="G127">
            <v>35</v>
          </cell>
          <cell r="H127">
            <v>26</v>
          </cell>
          <cell r="I127">
            <v>9</v>
          </cell>
          <cell r="J127">
            <v>0</v>
          </cell>
        </row>
        <row r="128">
          <cell r="D128" t="str">
            <v xml:space="preserve">E.E. 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  <sheetName val="Lab 1 + presentations"/>
    </sheetNames>
    <sheetDataSet>
      <sheetData sheetId="0">
        <row r="124">
          <cell r="E124">
            <v>0</v>
          </cell>
          <cell r="F124" t="str">
            <v>A</v>
          </cell>
          <cell r="G124" t="str">
            <v>B</v>
          </cell>
          <cell r="H124" t="str">
            <v>C</v>
          </cell>
          <cell r="I124" t="str">
            <v>D</v>
          </cell>
          <cell r="J124" t="str">
            <v>E</v>
          </cell>
        </row>
        <row r="125">
          <cell r="D125" t="str">
            <v>I.E.</v>
          </cell>
          <cell r="E125">
            <v>0</v>
          </cell>
          <cell r="F125">
            <v>13</v>
          </cell>
          <cell r="G125">
            <v>44</v>
          </cell>
          <cell r="H125">
            <v>26</v>
          </cell>
          <cell r="I125">
            <v>10</v>
          </cell>
          <cell r="J125">
            <v>1</v>
          </cell>
        </row>
        <row r="126">
          <cell r="D126" t="str">
            <v xml:space="preserve">E.E. 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>
        <row r="124">
          <cell r="E124">
            <v>0</v>
          </cell>
          <cell r="F124" t="str">
            <v>A</v>
          </cell>
          <cell r="G124" t="str">
            <v>B</v>
          </cell>
          <cell r="H124" t="str">
            <v>C</v>
          </cell>
          <cell r="I124" t="str">
            <v>D</v>
          </cell>
          <cell r="J124" t="str">
            <v>E</v>
          </cell>
          <cell r="K124" t="b">
            <v>0</v>
          </cell>
        </row>
        <row r="125">
          <cell r="D125" t="str">
            <v>I.E.</v>
          </cell>
          <cell r="E125">
            <v>0</v>
          </cell>
          <cell r="F125">
            <v>14</v>
          </cell>
          <cell r="G125">
            <v>15</v>
          </cell>
          <cell r="H125">
            <v>31</v>
          </cell>
          <cell r="I125">
            <v>23</v>
          </cell>
          <cell r="J125">
            <v>11</v>
          </cell>
          <cell r="K125">
            <v>12</v>
          </cell>
        </row>
        <row r="126">
          <cell r="D126" t="str">
            <v xml:space="preserve">E.E. 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 refreshError="1">
        <row r="15">
          <cell r="B15" t="str">
            <v>E022-01-0935/2020</v>
          </cell>
          <cell r="C15" t="str">
            <v>Joan  Wambui   KABURA</v>
          </cell>
          <cell r="D15">
            <v>9</v>
          </cell>
          <cell r="E15">
            <v>9.5</v>
          </cell>
          <cell r="G15">
            <v>9.25</v>
          </cell>
          <cell r="H15">
            <v>12</v>
          </cell>
          <cell r="I15">
            <v>12.5</v>
          </cell>
          <cell r="J15">
            <v>4.083333333333333</v>
          </cell>
          <cell r="K15">
            <v>13</v>
          </cell>
          <cell r="L15">
            <v>13.5</v>
          </cell>
          <cell r="N15">
            <v>13.25</v>
          </cell>
          <cell r="O15">
            <v>26.6</v>
          </cell>
          <cell r="P15">
            <v>11</v>
          </cell>
          <cell r="R15">
            <v>15</v>
          </cell>
          <cell r="S15">
            <v>16</v>
          </cell>
          <cell r="U15">
            <v>42</v>
          </cell>
          <cell r="V15">
            <v>69</v>
          </cell>
        </row>
        <row r="16">
          <cell r="B16" t="str">
            <v>E022-01-1013/2020</v>
          </cell>
          <cell r="C16" t="str">
            <v>Stephen Mwangi MAINA</v>
          </cell>
          <cell r="D16">
            <v>9.5</v>
          </cell>
          <cell r="E16">
            <v>8.5</v>
          </cell>
          <cell r="G16">
            <v>9</v>
          </cell>
          <cell r="H16">
            <v>12</v>
          </cell>
          <cell r="I16">
            <v>12.5</v>
          </cell>
          <cell r="J16">
            <v>4.083333333333333</v>
          </cell>
          <cell r="K16">
            <v>12</v>
          </cell>
          <cell r="L16">
            <v>12</v>
          </cell>
          <cell r="N16">
            <v>12</v>
          </cell>
          <cell r="O16">
            <v>25.1</v>
          </cell>
          <cell r="P16">
            <v>20</v>
          </cell>
          <cell r="R16">
            <v>13</v>
          </cell>
          <cell r="T16">
            <v>18</v>
          </cell>
          <cell r="U16">
            <v>51</v>
          </cell>
          <cell r="V16">
            <v>76</v>
          </cell>
        </row>
        <row r="17">
          <cell r="B17" t="str">
            <v>E022-01-1014/2020</v>
          </cell>
          <cell r="C17" t="str">
            <v>Joseph Kamau WAINAINA</v>
          </cell>
          <cell r="D17">
            <v>9</v>
          </cell>
          <cell r="E17">
            <v>9</v>
          </cell>
          <cell r="G17">
            <v>9</v>
          </cell>
          <cell r="H17">
            <v>12</v>
          </cell>
          <cell r="I17">
            <v>12.5</v>
          </cell>
          <cell r="J17">
            <v>4.083333333333333</v>
          </cell>
          <cell r="K17">
            <v>12</v>
          </cell>
          <cell r="L17">
            <v>12</v>
          </cell>
          <cell r="N17">
            <v>12</v>
          </cell>
          <cell r="O17">
            <v>25.1</v>
          </cell>
          <cell r="P17">
            <v>12</v>
          </cell>
          <cell r="R17">
            <v>11</v>
          </cell>
          <cell r="T17">
            <v>12</v>
          </cell>
          <cell r="U17">
            <v>35</v>
          </cell>
          <cell r="V17">
            <v>60</v>
          </cell>
        </row>
        <row r="18">
          <cell r="B18" t="str">
            <v>E022-01-1015/2020</v>
          </cell>
          <cell r="C18" t="str">
            <v>Denis Wanyaga GITAU</v>
          </cell>
          <cell r="D18">
            <v>9.5</v>
          </cell>
          <cell r="E18">
            <v>8.5</v>
          </cell>
          <cell r="G18">
            <v>9</v>
          </cell>
          <cell r="H18">
            <v>12</v>
          </cell>
          <cell r="I18">
            <v>12.5</v>
          </cell>
          <cell r="J18">
            <v>4.083333333333333</v>
          </cell>
          <cell r="K18">
            <v>12</v>
          </cell>
          <cell r="L18">
            <v>12.5</v>
          </cell>
          <cell r="N18">
            <v>12.25</v>
          </cell>
          <cell r="O18">
            <v>25.3</v>
          </cell>
          <cell r="U18" t="str">
            <v/>
          </cell>
          <cell r="V18">
            <v>25</v>
          </cell>
        </row>
        <row r="19">
          <cell r="B19" t="str">
            <v>E022-01-1016/2020</v>
          </cell>
          <cell r="C19" t="str">
            <v>Moses Kimuhu WAITI</v>
          </cell>
          <cell r="D19">
            <v>9</v>
          </cell>
          <cell r="E19">
            <v>9.5</v>
          </cell>
          <cell r="G19">
            <v>9.25</v>
          </cell>
          <cell r="H19">
            <v>13</v>
          </cell>
          <cell r="I19">
            <v>13</v>
          </cell>
          <cell r="J19">
            <v>4.3333333333333339</v>
          </cell>
          <cell r="K19">
            <v>13</v>
          </cell>
          <cell r="L19">
            <v>13.5</v>
          </cell>
          <cell r="N19">
            <v>13.25</v>
          </cell>
          <cell r="O19">
            <v>26.8</v>
          </cell>
          <cell r="P19">
            <v>8</v>
          </cell>
          <cell r="Q19">
            <v>6</v>
          </cell>
          <cell r="S19">
            <v>10</v>
          </cell>
          <cell r="U19">
            <v>24</v>
          </cell>
          <cell r="V19">
            <v>51</v>
          </cell>
        </row>
        <row r="20">
          <cell r="B20" t="str">
            <v>E022-01-1017/2020</v>
          </cell>
          <cell r="C20" t="str">
            <v>Chris Mbuchiri NDUNG'U</v>
          </cell>
          <cell r="D20">
            <v>9.5</v>
          </cell>
          <cell r="E20">
            <v>8.5</v>
          </cell>
          <cell r="G20">
            <v>9</v>
          </cell>
          <cell r="H20">
            <v>12</v>
          </cell>
          <cell r="I20">
            <v>12.5</v>
          </cell>
          <cell r="J20">
            <v>4.083333333333333</v>
          </cell>
          <cell r="K20">
            <v>12</v>
          </cell>
          <cell r="L20">
            <v>12.5</v>
          </cell>
          <cell r="N20">
            <v>12.25</v>
          </cell>
          <cell r="O20">
            <v>25.3</v>
          </cell>
          <cell r="P20">
            <v>4</v>
          </cell>
          <cell r="R20">
            <v>7</v>
          </cell>
          <cell r="S20">
            <v>12</v>
          </cell>
          <cell r="U20">
            <v>23</v>
          </cell>
          <cell r="V20">
            <v>48</v>
          </cell>
        </row>
        <row r="21">
          <cell r="B21" t="str">
            <v>E022-01-1019/2020</v>
          </cell>
          <cell r="C21" t="str">
            <v>Yvonne Murugi MWITHALI</v>
          </cell>
          <cell r="D21">
            <v>9</v>
          </cell>
          <cell r="E21">
            <v>9.5</v>
          </cell>
          <cell r="G21">
            <v>9.25</v>
          </cell>
          <cell r="H21">
            <v>12</v>
          </cell>
          <cell r="I21">
            <v>12.5</v>
          </cell>
          <cell r="J21">
            <v>4.083333333333333</v>
          </cell>
          <cell r="K21">
            <v>13</v>
          </cell>
          <cell r="L21">
            <v>13.5</v>
          </cell>
          <cell r="N21">
            <v>13.25</v>
          </cell>
          <cell r="O21">
            <v>26.6</v>
          </cell>
          <cell r="P21">
            <v>11</v>
          </cell>
          <cell r="R21">
            <v>16</v>
          </cell>
          <cell r="S21">
            <v>13</v>
          </cell>
          <cell r="U21">
            <v>40</v>
          </cell>
          <cell r="V21">
            <v>67</v>
          </cell>
        </row>
        <row r="22">
          <cell r="B22" t="str">
            <v>E022-01-1020/2020</v>
          </cell>
          <cell r="C22" t="str">
            <v>Nathaniel Joash MWANIKI</v>
          </cell>
          <cell r="D22">
            <v>9.5</v>
          </cell>
          <cell r="E22">
            <v>8.5</v>
          </cell>
          <cell r="G22">
            <v>9</v>
          </cell>
          <cell r="H22">
            <v>12</v>
          </cell>
          <cell r="I22">
            <v>12.5</v>
          </cell>
          <cell r="J22">
            <v>4.083333333333333</v>
          </cell>
          <cell r="K22">
            <v>12</v>
          </cell>
          <cell r="L22">
            <v>12.5</v>
          </cell>
          <cell r="N22">
            <v>12.25</v>
          </cell>
          <cell r="O22">
            <v>25.3</v>
          </cell>
          <cell r="P22">
            <v>13</v>
          </cell>
          <cell r="R22">
            <v>9</v>
          </cell>
          <cell r="S22">
            <v>12</v>
          </cell>
          <cell r="U22">
            <v>34</v>
          </cell>
          <cell r="V22">
            <v>59</v>
          </cell>
        </row>
        <row r="23">
          <cell r="B23" t="str">
            <v>E022-01-1021/2020</v>
          </cell>
          <cell r="C23" t="str">
            <v>David Kihara WANG'OMBE</v>
          </cell>
          <cell r="D23">
            <v>9</v>
          </cell>
          <cell r="E23">
            <v>9.5</v>
          </cell>
          <cell r="G23">
            <v>9.25</v>
          </cell>
          <cell r="H23">
            <v>12</v>
          </cell>
          <cell r="I23">
            <v>12.5</v>
          </cell>
          <cell r="J23">
            <v>4.083333333333333</v>
          </cell>
          <cell r="K23">
            <v>13</v>
          </cell>
          <cell r="L23">
            <v>13</v>
          </cell>
          <cell r="N23">
            <v>13</v>
          </cell>
          <cell r="O23">
            <v>26.3</v>
          </cell>
          <cell r="P23">
            <v>10</v>
          </cell>
          <cell r="R23">
            <v>10</v>
          </cell>
          <cell r="S23">
            <v>12</v>
          </cell>
          <cell r="U23">
            <v>32</v>
          </cell>
          <cell r="V23">
            <v>58</v>
          </cell>
        </row>
        <row r="24">
          <cell r="B24" t="str">
            <v>E022-01-1022/2020</v>
          </cell>
          <cell r="C24" t="str">
            <v>Joseph Gichuki MBATHI</v>
          </cell>
          <cell r="D24">
            <v>8.5</v>
          </cell>
          <cell r="E24">
            <v>8</v>
          </cell>
          <cell r="G24">
            <v>8.25</v>
          </cell>
          <cell r="H24">
            <v>11</v>
          </cell>
          <cell r="I24">
            <v>11</v>
          </cell>
          <cell r="J24">
            <v>3.6666666666666665</v>
          </cell>
          <cell r="K24">
            <v>12</v>
          </cell>
          <cell r="L24">
            <v>12.5</v>
          </cell>
          <cell r="N24">
            <v>12.25</v>
          </cell>
          <cell r="O24">
            <v>24.2</v>
          </cell>
          <cell r="P24">
            <v>14</v>
          </cell>
          <cell r="R24">
            <v>17</v>
          </cell>
          <cell r="S24">
            <v>11</v>
          </cell>
          <cell r="U24">
            <v>42</v>
          </cell>
          <cell r="V24">
            <v>66</v>
          </cell>
        </row>
        <row r="25">
          <cell r="B25" t="str">
            <v>E022-01-1024/2020</v>
          </cell>
          <cell r="C25" t="str">
            <v>John Kabue MUMBI</v>
          </cell>
          <cell r="D25">
            <v>9</v>
          </cell>
          <cell r="E25">
            <v>9.5</v>
          </cell>
          <cell r="G25">
            <v>9.25</v>
          </cell>
          <cell r="H25">
            <v>12</v>
          </cell>
          <cell r="I25">
            <v>12.5</v>
          </cell>
          <cell r="J25">
            <v>4.083333333333333</v>
          </cell>
          <cell r="K25">
            <v>13</v>
          </cell>
          <cell r="L25">
            <v>13.5</v>
          </cell>
          <cell r="N25">
            <v>13.25</v>
          </cell>
          <cell r="O25">
            <v>26.6</v>
          </cell>
          <cell r="P25">
            <v>20</v>
          </cell>
          <cell r="R25">
            <v>15</v>
          </cell>
          <cell r="U25">
            <v>35</v>
          </cell>
          <cell r="V25">
            <v>62</v>
          </cell>
        </row>
        <row r="26">
          <cell r="B26" t="str">
            <v>E022-01-1025/2020</v>
          </cell>
          <cell r="C26" t="str">
            <v>David Budi WAWERU</v>
          </cell>
          <cell r="D26">
            <v>9</v>
          </cell>
          <cell r="E26">
            <v>9.5</v>
          </cell>
          <cell r="G26">
            <v>9.25</v>
          </cell>
          <cell r="H26">
            <v>13</v>
          </cell>
          <cell r="I26">
            <v>13</v>
          </cell>
          <cell r="J26">
            <v>4.3333333333333339</v>
          </cell>
          <cell r="K26">
            <v>13</v>
          </cell>
          <cell r="L26">
            <v>13</v>
          </cell>
          <cell r="N26">
            <v>13</v>
          </cell>
          <cell r="O26">
            <v>26.6</v>
          </cell>
          <cell r="P26">
            <v>16</v>
          </cell>
          <cell r="R26">
            <v>14</v>
          </cell>
          <cell r="S26">
            <v>13</v>
          </cell>
          <cell r="U26">
            <v>43</v>
          </cell>
          <cell r="V26">
            <v>70</v>
          </cell>
        </row>
        <row r="27">
          <cell r="B27" t="str">
            <v>E022-01-1026/2020</v>
          </cell>
          <cell r="C27" t="str">
            <v>Dennis wamutitu WAMBUGU</v>
          </cell>
          <cell r="D27">
            <v>8</v>
          </cell>
          <cell r="E27">
            <v>8</v>
          </cell>
          <cell r="G27">
            <v>8</v>
          </cell>
          <cell r="H27">
            <v>13</v>
          </cell>
          <cell r="I27">
            <v>12</v>
          </cell>
          <cell r="J27">
            <v>4.166666666666667</v>
          </cell>
          <cell r="K27">
            <v>12</v>
          </cell>
          <cell r="L27">
            <v>12.5</v>
          </cell>
          <cell r="N27">
            <v>12.25</v>
          </cell>
          <cell r="O27">
            <v>24.4</v>
          </cell>
          <cell r="P27">
            <v>20</v>
          </cell>
          <cell r="Q27">
            <v>6</v>
          </cell>
          <cell r="S27">
            <v>9</v>
          </cell>
          <cell r="U27">
            <v>35</v>
          </cell>
          <cell r="V27">
            <v>59</v>
          </cell>
        </row>
        <row r="28">
          <cell r="B28" t="str">
            <v>E022-01-1027/2020</v>
          </cell>
          <cell r="C28" t="str">
            <v>Alfred  GITHINJI</v>
          </cell>
          <cell r="D28">
            <v>9.5</v>
          </cell>
          <cell r="E28">
            <v>8.5</v>
          </cell>
          <cell r="G28">
            <v>9</v>
          </cell>
          <cell r="H28">
            <v>12</v>
          </cell>
          <cell r="I28">
            <v>12.5</v>
          </cell>
          <cell r="J28">
            <v>4.083333333333333</v>
          </cell>
          <cell r="K28">
            <v>12</v>
          </cell>
          <cell r="L28">
            <v>12.5</v>
          </cell>
          <cell r="N28">
            <v>12.25</v>
          </cell>
          <cell r="O28">
            <v>25.3</v>
          </cell>
          <cell r="P28">
            <v>9</v>
          </cell>
          <cell r="Q28">
            <v>16</v>
          </cell>
          <cell r="S28">
            <v>16</v>
          </cell>
          <cell r="U28">
            <v>41</v>
          </cell>
          <cell r="V28">
            <v>66</v>
          </cell>
        </row>
        <row r="29">
          <cell r="B29" t="str">
            <v>E022-01-1028/2020</v>
          </cell>
          <cell r="C29" t="str">
            <v>Marvin Dennis Muchugi WAIREGI</v>
          </cell>
          <cell r="D29">
            <v>9.5</v>
          </cell>
          <cell r="E29">
            <v>8.5</v>
          </cell>
          <cell r="G29">
            <v>9</v>
          </cell>
          <cell r="H29">
            <v>12</v>
          </cell>
          <cell r="I29">
            <v>12.5</v>
          </cell>
          <cell r="J29">
            <v>4.083333333333333</v>
          </cell>
          <cell r="K29">
            <v>12</v>
          </cell>
          <cell r="L29">
            <v>12.5</v>
          </cell>
          <cell r="N29">
            <v>12.25</v>
          </cell>
          <cell r="O29">
            <v>25.3</v>
          </cell>
          <cell r="P29">
            <v>15</v>
          </cell>
          <cell r="R29">
            <v>5</v>
          </cell>
          <cell r="S29">
            <v>8</v>
          </cell>
          <cell r="U29">
            <v>28</v>
          </cell>
          <cell r="V29">
            <v>53</v>
          </cell>
        </row>
        <row r="30">
          <cell r="B30" t="str">
            <v>E022-01-1029/2020</v>
          </cell>
          <cell r="C30" t="str">
            <v>George Muhia NGOTHO</v>
          </cell>
          <cell r="D30">
            <v>9</v>
          </cell>
          <cell r="E30">
            <v>9.5</v>
          </cell>
          <cell r="G30">
            <v>9.25</v>
          </cell>
          <cell r="H30">
            <v>12</v>
          </cell>
          <cell r="I30">
            <v>12.5</v>
          </cell>
          <cell r="J30">
            <v>4.083333333333333</v>
          </cell>
          <cell r="K30">
            <v>13</v>
          </cell>
          <cell r="L30">
            <v>13</v>
          </cell>
          <cell r="N30">
            <v>13</v>
          </cell>
          <cell r="O30">
            <v>26.3</v>
          </cell>
          <cell r="P30">
            <v>11</v>
          </cell>
          <cell r="R30">
            <v>9</v>
          </cell>
          <cell r="S30">
            <v>10</v>
          </cell>
          <cell r="U30">
            <v>30</v>
          </cell>
          <cell r="V30">
            <v>56</v>
          </cell>
        </row>
        <row r="31">
          <cell r="B31" t="str">
            <v>E022-01-1030/2020</v>
          </cell>
          <cell r="C31" t="str">
            <v>Denis Karanja NJUGUNA</v>
          </cell>
          <cell r="D31">
            <v>9.5</v>
          </cell>
          <cell r="E31">
            <v>8.5</v>
          </cell>
          <cell r="G31">
            <v>9</v>
          </cell>
          <cell r="H31">
            <v>12</v>
          </cell>
          <cell r="I31">
            <v>12.5</v>
          </cell>
          <cell r="J31">
            <v>4.083333333333333</v>
          </cell>
          <cell r="K31">
            <v>12</v>
          </cell>
          <cell r="L31">
            <v>12.5</v>
          </cell>
          <cell r="N31">
            <v>12.25</v>
          </cell>
          <cell r="O31">
            <v>25.3</v>
          </cell>
          <cell r="P31">
            <v>14</v>
          </cell>
          <cell r="R31">
            <v>14</v>
          </cell>
          <cell r="S31">
            <v>15</v>
          </cell>
          <cell r="U31">
            <v>43</v>
          </cell>
          <cell r="V31">
            <v>68</v>
          </cell>
        </row>
        <row r="32">
          <cell r="B32" t="str">
            <v>E022-01-1031/2020</v>
          </cell>
          <cell r="C32" t="str">
            <v>Alex Kamau WANGARI</v>
          </cell>
          <cell r="D32">
            <v>8</v>
          </cell>
          <cell r="E32">
            <v>8</v>
          </cell>
          <cell r="G32">
            <v>8</v>
          </cell>
          <cell r="H32">
            <v>13</v>
          </cell>
          <cell r="I32">
            <v>12</v>
          </cell>
          <cell r="J32">
            <v>4.166666666666667</v>
          </cell>
          <cell r="K32">
            <v>12</v>
          </cell>
          <cell r="L32">
            <v>12.5</v>
          </cell>
          <cell r="N32">
            <v>12.25</v>
          </cell>
          <cell r="O32">
            <v>24.4</v>
          </cell>
          <cell r="P32">
            <v>4</v>
          </cell>
          <cell r="R32">
            <v>13</v>
          </cell>
          <cell r="S32">
            <v>10</v>
          </cell>
          <cell r="U32">
            <v>27</v>
          </cell>
          <cell r="V32">
            <v>51</v>
          </cell>
        </row>
        <row r="33">
          <cell r="B33" t="str">
            <v>E022-01-1032/2020</v>
          </cell>
          <cell r="C33" t="str">
            <v>Douglas Ndukuyo MWANIKI</v>
          </cell>
          <cell r="D33">
            <v>9</v>
          </cell>
          <cell r="E33">
            <v>9</v>
          </cell>
          <cell r="G33">
            <v>9</v>
          </cell>
          <cell r="H33">
            <v>12</v>
          </cell>
          <cell r="I33">
            <v>12.5</v>
          </cell>
          <cell r="J33">
            <v>4.083333333333333</v>
          </cell>
          <cell r="K33">
            <v>12</v>
          </cell>
          <cell r="L33">
            <v>12.5</v>
          </cell>
          <cell r="N33">
            <v>12.25</v>
          </cell>
          <cell r="O33">
            <v>25.3</v>
          </cell>
          <cell r="P33">
            <v>17</v>
          </cell>
          <cell r="R33">
            <v>10</v>
          </cell>
          <cell r="S33">
            <v>13</v>
          </cell>
          <cell r="U33">
            <v>40</v>
          </cell>
          <cell r="V33">
            <v>65</v>
          </cell>
        </row>
        <row r="34">
          <cell r="B34" t="str">
            <v>E022-01-1033/2020</v>
          </cell>
          <cell r="C34" t="str">
            <v>Simon Mwaura GICHIRI</v>
          </cell>
          <cell r="D34">
            <v>7.5</v>
          </cell>
          <cell r="E34">
            <v>9.5</v>
          </cell>
          <cell r="G34">
            <v>8.5</v>
          </cell>
          <cell r="H34">
            <v>14</v>
          </cell>
          <cell r="I34">
            <v>13</v>
          </cell>
          <cell r="J34">
            <v>4.5</v>
          </cell>
          <cell r="K34">
            <v>13</v>
          </cell>
          <cell r="L34">
            <v>13</v>
          </cell>
          <cell r="N34">
            <v>13</v>
          </cell>
          <cell r="O34">
            <v>26</v>
          </cell>
          <cell r="P34">
            <v>13</v>
          </cell>
          <cell r="R34">
            <v>17</v>
          </cell>
          <cell r="T34">
            <v>18</v>
          </cell>
          <cell r="U34">
            <v>48</v>
          </cell>
          <cell r="V34">
            <v>74</v>
          </cell>
        </row>
        <row r="35">
          <cell r="B35" t="str">
            <v>E022-01-1035/2020</v>
          </cell>
          <cell r="C35" t="str">
            <v>Agnes Mulekye MUTEMI</v>
          </cell>
          <cell r="D35">
            <v>7.5</v>
          </cell>
          <cell r="E35">
            <v>9.5</v>
          </cell>
          <cell r="G35">
            <v>8.5</v>
          </cell>
          <cell r="H35">
            <v>14</v>
          </cell>
          <cell r="I35">
            <v>13</v>
          </cell>
          <cell r="J35">
            <v>4.5</v>
          </cell>
          <cell r="K35">
            <v>12</v>
          </cell>
          <cell r="L35">
            <v>12</v>
          </cell>
          <cell r="N35">
            <v>12</v>
          </cell>
          <cell r="O35">
            <v>25</v>
          </cell>
          <cell r="P35">
            <v>15</v>
          </cell>
          <cell r="Q35">
            <v>9</v>
          </cell>
          <cell r="S35">
            <v>12</v>
          </cell>
          <cell r="U35">
            <v>36</v>
          </cell>
          <cell r="V35">
            <v>61</v>
          </cell>
        </row>
        <row r="36">
          <cell r="B36" t="str">
            <v>E022-01-1038/2020</v>
          </cell>
          <cell r="C36" t="str">
            <v>Ian Kamau NJUGUNA</v>
          </cell>
          <cell r="D36">
            <v>7.5</v>
          </cell>
          <cell r="E36">
            <v>9.5</v>
          </cell>
          <cell r="G36">
            <v>8.5</v>
          </cell>
          <cell r="H36">
            <v>14</v>
          </cell>
          <cell r="I36">
            <v>13</v>
          </cell>
          <cell r="J36">
            <v>4.5</v>
          </cell>
          <cell r="K36">
            <v>12</v>
          </cell>
          <cell r="L36">
            <v>12.5</v>
          </cell>
          <cell r="N36">
            <v>12.25</v>
          </cell>
          <cell r="O36">
            <v>25.3</v>
          </cell>
          <cell r="P36">
            <v>13</v>
          </cell>
          <cell r="Q36">
            <v>7</v>
          </cell>
          <cell r="S36">
            <v>11</v>
          </cell>
          <cell r="U36">
            <v>31</v>
          </cell>
          <cell r="V36">
            <v>56</v>
          </cell>
        </row>
        <row r="37">
          <cell r="B37" t="str">
            <v>E022-01-1040/2020</v>
          </cell>
          <cell r="C37" t="str">
            <v>Salome Mukuhi KIIRIA</v>
          </cell>
          <cell r="D37">
            <v>7.5</v>
          </cell>
          <cell r="E37">
            <v>9.5</v>
          </cell>
          <cell r="G37">
            <v>8.5</v>
          </cell>
          <cell r="H37">
            <v>14</v>
          </cell>
          <cell r="I37">
            <v>13</v>
          </cell>
          <cell r="J37">
            <v>4.5</v>
          </cell>
          <cell r="K37">
            <v>11.5</v>
          </cell>
          <cell r="L37">
            <v>13</v>
          </cell>
          <cell r="N37">
            <v>12.25</v>
          </cell>
          <cell r="O37">
            <v>25.3</v>
          </cell>
          <cell r="P37">
            <v>16</v>
          </cell>
          <cell r="Q37">
            <v>5</v>
          </cell>
          <cell r="S37">
            <v>16</v>
          </cell>
          <cell r="U37">
            <v>37</v>
          </cell>
          <cell r="V37">
            <v>62</v>
          </cell>
        </row>
        <row r="38">
          <cell r="B38" t="str">
            <v>E022-01-1041/2020</v>
          </cell>
          <cell r="C38" t="str">
            <v>Moses Mwangi KANGETHE</v>
          </cell>
          <cell r="D38">
            <v>7.5</v>
          </cell>
          <cell r="E38">
            <v>9.5</v>
          </cell>
          <cell r="G38">
            <v>8.5</v>
          </cell>
          <cell r="H38">
            <v>14</v>
          </cell>
          <cell r="I38">
            <v>13</v>
          </cell>
          <cell r="J38">
            <v>4.5</v>
          </cell>
          <cell r="K38">
            <v>12</v>
          </cell>
          <cell r="L38">
            <v>12.5</v>
          </cell>
          <cell r="N38">
            <v>12.25</v>
          </cell>
          <cell r="O38">
            <v>25.3</v>
          </cell>
          <cell r="P38">
            <v>11</v>
          </cell>
          <cell r="R38">
            <v>12</v>
          </cell>
          <cell r="T38">
            <v>7</v>
          </cell>
          <cell r="U38">
            <v>30</v>
          </cell>
          <cell r="V38">
            <v>55</v>
          </cell>
        </row>
        <row r="39">
          <cell r="B39" t="str">
            <v>E022-01-1042/2020</v>
          </cell>
          <cell r="C39" t="str">
            <v>Stephen Munzyu MAINGI</v>
          </cell>
          <cell r="D39">
            <v>9</v>
          </cell>
          <cell r="E39">
            <v>9.5</v>
          </cell>
          <cell r="G39">
            <v>9.25</v>
          </cell>
          <cell r="H39">
            <v>12</v>
          </cell>
          <cell r="I39">
            <v>12.5</v>
          </cell>
          <cell r="J39">
            <v>4.083333333333333</v>
          </cell>
          <cell r="K39">
            <v>13</v>
          </cell>
          <cell r="L39">
            <v>13</v>
          </cell>
          <cell r="N39">
            <v>13</v>
          </cell>
          <cell r="O39">
            <v>26.3</v>
          </cell>
          <cell r="P39">
            <v>6</v>
          </cell>
          <cell r="R39">
            <v>15</v>
          </cell>
          <cell r="T39">
            <v>3</v>
          </cell>
          <cell r="U39">
            <v>24</v>
          </cell>
          <cell r="V39">
            <v>50</v>
          </cell>
        </row>
        <row r="40">
          <cell r="B40" t="str">
            <v>E022-01-1043/2020</v>
          </cell>
          <cell r="C40" t="str">
            <v>Amos Sila MULWA</v>
          </cell>
          <cell r="D40">
            <v>7.5</v>
          </cell>
          <cell r="E40">
            <v>9.5</v>
          </cell>
          <cell r="G40">
            <v>8.5</v>
          </cell>
          <cell r="H40">
            <v>14</v>
          </cell>
          <cell r="I40">
            <v>13</v>
          </cell>
          <cell r="J40">
            <v>4.5</v>
          </cell>
          <cell r="K40">
            <v>11.5</v>
          </cell>
          <cell r="L40">
            <v>13</v>
          </cell>
          <cell r="N40">
            <v>12.25</v>
          </cell>
          <cell r="O40">
            <v>25.3</v>
          </cell>
          <cell r="P40">
            <v>10</v>
          </cell>
          <cell r="R40">
            <v>11</v>
          </cell>
          <cell r="T40">
            <v>16</v>
          </cell>
          <cell r="U40">
            <v>37</v>
          </cell>
          <cell r="V40">
            <v>62</v>
          </cell>
        </row>
        <row r="41">
          <cell r="B41" t="str">
            <v>E022-01-1044/2020</v>
          </cell>
          <cell r="C41" t="str">
            <v>Muthawa  KIVAA</v>
          </cell>
          <cell r="D41">
            <v>7.5</v>
          </cell>
          <cell r="E41">
            <v>9.5</v>
          </cell>
          <cell r="G41">
            <v>8.5</v>
          </cell>
          <cell r="H41">
            <v>14</v>
          </cell>
          <cell r="I41">
            <v>13</v>
          </cell>
          <cell r="J41">
            <v>4.5</v>
          </cell>
          <cell r="K41">
            <v>11.5</v>
          </cell>
          <cell r="L41">
            <v>13</v>
          </cell>
          <cell r="N41">
            <v>12.25</v>
          </cell>
          <cell r="O41">
            <v>25.3</v>
          </cell>
          <cell r="P41">
            <v>15</v>
          </cell>
          <cell r="R41">
            <v>15</v>
          </cell>
          <cell r="S41">
            <v>13</v>
          </cell>
          <cell r="U41">
            <v>43</v>
          </cell>
          <cell r="V41">
            <v>68</v>
          </cell>
        </row>
        <row r="42">
          <cell r="B42" t="str">
            <v>E022-01-1045/2020</v>
          </cell>
          <cell r="C42" t="str">
            <v>Joshua  Maina  KAMAU</v>
          </cell>
          <cell r="D42">
            <v>8</v>
          </cell>
          <cell r="E42">
            <v>8</v>
          </cell>
          <cell r="G42">
            <v>8</v>
          </cell>
          <cell r="H42">
            <v>13</v>
          </cell>
          <cell r="I42">
            <v>12</v>
          </cell>
          <cell r="J42">
            <v>4.166666666666667</v>
          </cell>
          <cell r="K42">
            <v>10</v>
          </cell>
          <cell r="L42">
            <v>10</v>
          </cell>
          <cell r="N42">
            <v>10</v>
          </cell>
          <cell r="O42">
            <v>22.2</v>
          </cell>
          <cell r="P42">
            <v>12</v>
          </cell>
          <cell r="R42">
            <v>13</v>
          </cell>
          <cell r="S42">
            <v>11</v>
          </cell>
          <cell r="U42">
            <v>36</v>
          </cell>
          <cell r="V42">
            <v>58</v>
          </cell>
        </row>
        <row r="43">
          <cell r="B43" t="str">
            <v>E022-01-1046/2020</v>
          </cell>
          <cell r="C43" t="str">
            <v>Sally Kinya KIMATHI</v>
          </cell>
          <cell r="D43">
            <v>9</v>
          </cell>
          <cell r="E43">
            <v>9.5</v>
          </cell>
          <cell r="G43">
            <v>9.25</v>
          </cell>
          <cell r="H43">
            <v>14</v>
          </cell>
          <cell r="I43">
            <v>13</v>
          </cell>
          <cell r="J43">
            <v>4.5</v>
          </cell>
          <cell r="K43">
            <v>13</v>
          </cell>
          <cell r="L43">
            <v>13</v>
          </cell>
          <cell r="N43">
            <v>13</v>
          </cell>
          <cell r="O43">
            <v>26.8</v>
          </cell>
          <cell r="P43">
            <v>16</v>
          </cell>
          <cell r="R43">
            <v>17</v>
          </cell>
          <cell r="S43">
            <v>16</v>
          </cell>
          <cell r="U43">
            <v>49</v>
          </cell>
          <cell r="V43">
            <v>76</v>
          </cell>
        </row>
        <row r="44">
          <cell r="B44" t="str">
            <v>E022-01-1047/2020</v>
          </cell>
          <cell r="C44" t="str">
            <v>Angela Waithera MAINA</v>
          </cell>
          <cell r="D44">
            <v>8</v>
          </cell>
          <cell r="E44">
            <v>8</v>
          </cell>
          <cell r="G44">
            <v>8</v>
          </cell>
          <cell r="H44">
            <v>13</v>
          </cell>
          <cell r="I44">
            <v>12</v>
          </cell>
          <cell r="J44">
            <v>4.166666666666667</v>
          </cell>
          <cell r="K44">
            <v>12</v>
          </cell>
          <cell r="L44">
            <v>12.5</v>
          </cell>
          <cell r="N44">
            <v>12.25</v>
          </cell>
          <cell r="O44">
            <v>24.4</v>
          </cell>
          <cell r="P44">
            <v>12</v>
          </cell>
          <cell r="R44">
            <v>12</v>
          </cell>
          <cell r="S44">
            <v>18</v>
          </cell>
          <cell r="U44">
            <v>42</v>
          </cell>
          <cell r="V44">
            <v>66</v>
          </cell>
        </row>
        <row r="45">
          <cell r="B45" t="str">
            <v>E022-01-1048/2020</v>
          </cell>
          <cell r="C45" t="str">
            <v>Tony Clinton Mutuma</v>
          </cell>
          <cell r="D45">
            <v>9</v>
          </cell>
          <cell r="E45">
            <v>9.5</v>
          </cell>
          <cell r="G45">
            <v>9.25</v>
          </cell>
          <cell r="H45">
            <v>3</v>
          </cell>
          <cell r="I45">
            <v>13</v>
          </cell>
          <cell r="J45">
            <v>2.6666666666666665</v>
          </cell>
          <cell r="K45">
            <v>12</v>
          </cell>
          <cell r="L45">
            <v>12.5</v>
          </cell>
          <cell r="N45">
            <v>12.25</v>
          </cell>
          <cell r="O45">
            <v>24.2</v>
          </cell>
          <cell r="P45">
            <v>12</v>
          </cell>
          <cell r="R45">
            <v>9</v>
          </cell>
          <cell r="S45">
            <v>12</v>
          </cell>
          <cell r="U45">
            <v>33</v>
          </cell>
          <cell r="V45">
            <v>57</v>
          </cell>
        </row>
        <row r="46">
          <cell r="B46" t="str">
            <v>E022-01-1050/2020</v>
          </cell>
          <cell r="C46" t="str">
            <v>Lewis Murithi MWENDA</v>
          </cell>
          <cell r="D46">
            <v>9</v>
          </cell>
          <cell r="E46">
            <v>9.5</v>
          </cell>
          <cell r="G46">
            <v>9.25</v>
          </cell>
          <cell r="H46">
            <v>14</v>
          </cell>
          <cell r="I46">
            <v>13</v>
          </cell>
          <cell r="J46">
            <v>4.5</v>
          </cell>
          <cell r="K46">
            <v>13</v>
          </cell>
          <cell r="L46">
            <v>13</v>
          </cell>
          <cell r="N46">
            <v>13</v>
          </cell>
          <cell r="O46">
            <v>26.8</v>
          </cell>
          <cell r="P46">
            <v>13</v>
          </cell>
          <cell r="R46">
            <v>10</v>
          </cell>
          <cell r="S46">
            <v>15</v>
          </cell>
          <cell r="U46">
            <v>38</v>
          </cell>
          <cell r="V46">
            <v>65</v>
          </cell>
        </row>
        <row r="47">
          <cell r="B47" t="str">
            <v>E022-01-1052/2020</v>
          </cell>
          <cell r="C47" t="str">
            <v>Victor MWIRIGI</v>
          </cell>
          <cell r="D47">
            <v>9</v>
          </cell>
          <cell r="E47">
            <v>9.5</v>
          </cell>
          <cell r="G47">
            <v>9.25</v>
          </cell>
          <cell r="H47">
            <v>12</v>
          </cell>
          <cell r="I47">
            <v>12.5</v>
          </cell>
          <cell r="J47">
            <v>4.083333333333333</v>
          </cell>
          <cell r="K47">
            <v>13</v>
          </cell>
          <cell r="L47">
            <v>13</v>
          </cell>
          <cell r="N47">
            <v>13</v>
          </cell>
          <cell r="O47">
            <v>26.3</v>
          </cell>
          <cell r="P47">
            <v>6</v>
          </cell>
          <cell r="Q47">
            <v>4</v>
          </cell>
          <cell r="S47">
            <v>14</v>
          </cell>
          <cell r="U47">
            <v>24</v>
          </cell>
          <cell r="V47">
            <v>50</v>
          </cell>
        </row>
        <row r="48">
          <cell r="B48" t="str">
            <v>E022-01-1054/2020</v>
          </cell>
          <cell r="C48" t="str">
            <v>Julius Righa MGHANGA</v>
          </cell>
          <cell r="D48">
            <v>9</v>
          </cell>
          <cell r="E48">
            <v>9.5</v>
          </cell>
          <cell r="G48">
            <v>9.25</v>
          </cell>
          <cell r="H48">
            <v>13</v>
          </cell>
          <cell r="I48">
            <v>13</v>
          </cell>
          <cell r="J48">
            <v>4.3333333333333339</v>
          </cell>
          <cell r="K48">
            <v>13</v>
          </cell>
          <cell r="L48">
            <v>13</v>
          </cell>
          <cell r="N48">
            <v>13</v>
          </cell>
          <cell r="O48">
            <v>26.6</v>
          </cell>
          <cell r="P48">
            <v>20</v>
          </cell>
          <cell r="Q48">
            <v>5</v>
          </cell>
          <cell r="S48">
            <v>17</v>
          </cell>
          <cell r="U48">
            <v>42</v>
          </cell>
          <cell r="V48">
            <v>69</v>
          </cell>
        </row>
        <row r="49">
          <cell r="B49" t="str">
            <v>E022-01-1055/2020</v>
          </cell>
          <cell r="C49" t="str">
            <v>Albert  NGIGI</v>
          </cell>
          <cell r="D49">
            <v>7.5</v>
          </cell>
          <cell r="E49">
            <v>9.5</v>
          </cell>
          <cell r="G49">
            <v>8.5</v>
          </cell>
          <cell r="H49">
            <v>14</v>
          </cell>
          <cell r="I49">
            <v>13</v>
          </cell>
          <cell r="J49">
            <v>4.5</v>
          </cell>
          <cell r="K49">
            <v>12</v>
          </cell>
          <cell r="L49">
            <v>12.5</v>
          </cell>
          <cell r="N49">
            <v>12.25</v>
          </cell>
          <cell r="O49">
            <v>25.3</v>
          </cell>
          <cell r="P49">
            <v>13</v>
          </cell>
          <cell r="Q49">
            <v>5</v>
          </cell>
          <cell r="T49">
            <v>11</v>
          </cell>
          <cell r="U49">
            <v>29</v>
          </cell>
          <cell r="V49">
            <v>54</v>
          </cell>
        </row>
        <row r="50">
          <cell r="B50" t="str">
            <v>E022-01-1056/2020</v>
          </cell>
          <cell r="C50" t="str">
            <v>Michael Adrian NGURU</v>
          </cell>
          <cell r="D50">
            <v>8.5</v>
          </cell>
          <cell r="E50">
            <v>8</v>
          </cell>
          <cell r="G50">
            <v>8.25</v>
          </cell>
          <cell r="H50">
            <v>11</v>
          </cell>
          <cell r="I50">
            <v>11</v>
          </cell>
          <cell r="J50">
            <v>3.6666666666666665</v>
          </cell>
          <cell r="K50">
            <v>12</v>
          </cell>
          <cell r="L50">
            <v>12.5</v>
          </cell>
          <cell r="N50">
            <v>12.25</v>
          </cell>
          <cell r="O50">
            <v>24.2</v>
          </cell>
          <cell r="P50">
            <v>13</v>
          </cell>
          <cell r="R50">
            <v>15</v>
          </cell>
          <cell r="S50">
            <v>12</v>
          </cell>
          <cell r="U50">
            <v>40</v>
          </cell>
          <cell r="V50">
            <v>64</v>
          </cell>
        </row>
        <row r="51">
          <cell r="B51" t="str">
            <v>E022-01-1057/2020</v>
          </cell>
          <cell r="C51" t="str">
            <v>Gad Kimathi MURITHI</v>
          </cell>
          <cell r="D51">
            <v>9</v>
          </cell>
          <cell r="E51">
            <v>9.5</v>
          </cell>
          <cell r="G51">
            <v>9.25</v>
          </cell>
          <cell r="H51">
            <v>13</v>
          </cell>
          <cell r="I51">
            <v>12</v>
          </cell>
          <cell r="J51">
            <v>4.166666666666667</v>
          </cell>
          <cell r="K51">
            <v>13</v>
          </cell>
          <cell r="L51">
            <v>13.5</v>
          </cell>
          <cell r="N51">
            <v>13.25</v>
          </cell>
          <cell r="O51">
            <v>26.7</v>
          </cell>
          <cell r="P51">
            <v>11</v>
          </cell>
          <cell r="R51">
            <v>12</v>
          </cell>
          <cell r="S51">
            <v>16</v>
          </cell>
          <cell r="U51">
            <v>39</v>
          </cell>
          <cell r="V51">
            <v>66</v>
          </cell>
        </row>
        <row r="52">
          <cell r="B52" t="str">
            <v>E022-01-1058/2020</v>
          </cell>
          <cell r="C52" t="str">
            <v>Brighton  Muriuki MURANGIRI</v>
          </cell>
          <cell r="D52">
            <v>9</v>
          </cell>
          <cell r="E52">
            <v>9.5</v>
          </cell>
          <cell r="G52">
            <v>9.25</v>
          </cell>
          <cell r="H52">
            <v>11</v>
          </cell>
          <cell r="I52">
            <v>11</v>
          </cell>
          <cell r="J52">
            <v>3.6666666666666665</v>
          </cell>
          <cell r="K52">
            <v>13</v>
          </cell>
          <cell r="L52">
            <v>13.5</v>
          </cell>
          <cell r="N52">
            <v>13.25</v>
          </cell>
          <cell r="O52">
            <v>26.2</v>
          </cell>
          <cell r="P52">
            <v>17</v>
          </cell>
          <cell r="Q52">
            <v>10</v>
          </cell>
          <cell r="T52">
            <v>19</v>
          </cell>
          <cell r="U52">
            <v>46</v>
          </cell>
          <cell r="V52">
            <v>72</v>
          </cell>
        </row>
        <row r="53">
          <cell r="B53" t="str">
            <v>E022-01-1060/2020</v>
          </cell>
          <cell r="C53" t="str">
            <v>Joshua  NYANDWAKI</v>
          </cell>
          <cell r="D53">
            <v>8.5</v>
          </cell>
          <cell r="E53">
            <v>9</v>
          </cell>
          <cell r="G53">
            <v>8.75</v>
          </cell>
          <cell r="H53">
            <v>12</v>
          </cell>
          <cell r="I53">
            <v>12.5</v>
          </cell>
          <cell r="J53">
            <v>4.083333333333333</v>
          </cell>
          <cell r="K53">
            <v>12</v>
          </cell>
          <cell r="L53">
            <v>12.5</v>
          </cell>
          <cell r="N53">
            <v>12.25</v>
          </cell>
          <cell r="O53">
            <v>25.1</v>
          </cell>
          <cell r="P53">
            <v>15</v>
          </cell>
          <cell r="R53">
            <v>12</v>
          </cell>
          <cell r="T53">
            <v>18</v>
          </cell>
          <cell r="U53">
            <v>45</v>
          </cell>
          <cell r="V53">
            <v>70</v>
          </cell>
        </row>
        <row r="54">
          <cell r="B54" t="str">
            <v>E022-01-1061/2020</v>
          </cell>
          <cell r="C54" t="str">
            <v>Wyntone Makomere OMUKA</v>
          </cell>
          <cell r="D54">
            <v>8</v>
          </cell>
          <cell r="E54">
            <v>8</v>
          </cell>
          <cell r="G54">
            <v>8</v>
          </cell>
          <cell r="H54">
            <v>13</v>
          </cell>
          <cell r="I54">
            <v>12</v>
          </cell>
          <cell r="J54">
            <v>4.166666666666667</v>
          </cell>
          <cell r="K54">
            <v>12</v>
          </cell>
          <cell r="L54">
            <v>12.5</v>
          </cell>
          <cell r="N54">
            <v>12.25</v>
          </cell>
          <cell r="O54">
            <v>24.4</v>
          </cell>
          <cell r="P54">
            <v>12</v>
          </cell>
          <cell r="R54">
            <v>12</v>
          </cell>
          <cell r="S54">
            <v>12</v>
          </cell>
          <cell r="U54">
            <v>36</v>
          </cell>
          <cell r="V54">
            <v>60</v>
          </cell>
        </row>
        <row r="55">
          <cell r="B55" t="str">
            <v>E022-01-1062/2020</v>
          </cell>
          <cell r="C55" t="str">
            <v>Lawrence Kipyegon LANGAT</v>
          </cell>
          <cell r="D55">
            <v>8.5</v>
          </cell>
          <cell r="E55">
            <v>9</v>
          </cell>
          <cell r="G55">
            <v>8.75</v>
          </cell>
          <cell r="H55">
            <v>12</v>
          </cell>
          <cell r="I55">
            <v>12.5</v>
          </cell>
          <cell r="J55">
            <v>4.083333333333333</v>
          </cell>
          <cell r="K55">
            <v>10</v>
          </cell>
          <cell r="L55">
            <v>10</v>
          </cell>
          <cell r="N55">
            <v>10</v>
          </cell>
          <cell r="O55">
            <v>22.8</v>
          </cell>
          <cell r="P55">
            <v>11</v>
          </cell>
          <cell r="R55">
            <v>12</v>
          </cell>
          <cell r="S55">
            <v>9</v>
          </cell>
          <cell r="U55">
            <v>32</v>
          </cell>
          <cell r="V55">
            <v>55</v>
          </cell>
        </row>
        <row r="56">
          <cell r="B56" t="str">
            <v>E022-01-1063/2020</v>
          </cell>
          <cell r="C56" t="str">
            <v xml:space="preserve">Tracy  Atieno OCHIENG </v>
          </cell>
          <cell r="D56">
            <v>9</v>
          </cell>
          <cell r="E56">
            <v>9.5</v>
          </cell>
          <cell r="G56">
            <v>9.25</v>
          </cell>
          <cell r="H56">
            <v>13</v>
          </cell>
          <cell r="I56">
            <v>13</v>
          </cell>
          <cell r="J56">
            <v>4.3333333333333339</v>
          </cell>
          <cell r="K56">
            <v>12</v>
          </cell>
          <cell r="L56">
            <v>12.5</v>
          </cell>
          <cell r="N56">
            <v>12.25</v>
          </cell>
          <cell r="O56">
            <v>25.8</v>
          </cell>
          <cell r="P56">
            <v>14</v>
          </cell>
          <cell r="R56">
            <v>10</v>
          </cell>
          <cell r="S56">
            <v>15</v>
          </cell>
          <cell r="U56">
            <v>39</v>
          </cell>
          <cell r="V56">
            <v>65</v>
          </cell>
        </row>
        <row r="57">
          <cell r="B57" t="str">
            <v>E022-01-1064/2020</v>
          </cell>
          <cell r="C57" t="str">
            <v>Michael  OMOLO</v>
          </cell>
          <cell r="D57">
            <v>8.5</v>
          </cell>
          <cell r="E57">
            <v>9</v>
          </cell>
          <cell r="G57">
            <v>8.75</v>
          </cell>
          <cell r="H57">
            <v>12</v>
          </cell>
          <cell r="I57">
            <v>12.5</v>
          </cell>
          <cell r="J57">
            <v>4.083333333333333</v>
          </cell>
          <cell r="K57">
            <v>10</v>
          </cell>
          <cell r="L57">
            <v>10</v>
          </cell>
          <cell r="N57">
            <v>10</v>
          </cell>
          <cell r="O57">
            <v>22.8</v>
          </cell>
          <cell r="P57">
            <v>15</v>
          </cell>
          <cell r="R57">
            <v>16</v>
          </cell>
          <cell r="T57">
            <v>12</v>
          </cell>
          <cell r="U57">
            <v>43</v>
          </cell>
          <cell r="V57">
            <v>66</v>
          </cell>
        </row>
        <row r="58">
          <cell r="B58" t="str">
            <v>E022-01-1065/2020</v>
          </cell>
          <cell r="C58" t="str">
            <v>Brian Kiprono Koton</v>
          </cell>
          <cell r="D58">
            <v>8.5</v>
          </cell>
          <cell r="E58">
            <v>9</v>
          </cell>
          <cell r="G58">
            <v>8.75</v>
          </cell>
          <cell r="H58">
            <v>12</v>
          </cell>
          <cell r="I58">
            <v>12.5</v>
          </cell>
          <cell r="J58">
            <v>4.083333333333333</v>
          </cell>
          <cell r="K58">
            <v>10</v>
          </cell>
          <cell r="L58">
            <v>10</v>
          </cell>
          <cell r="N58">
            <v>10</v>
          </cell>
          <cell r="O58">
            <v>22.8</v>
          </cell>
          <cell r="P58">
            <v>11</v>
          </cell>
          <cell r="Q58">
            <v>4</v>
          </cell>
          <cell r="T58">
            <v>10</v>
          </cell>
          <cell r="U58">
            <v>25</v>
          </cell>
          <cell r="V58">
            <v>48</v>
          </cell>
        </row>
        <row r="59">
          <cell r="B59" t="str">
            <v>E022-01-1066/2020</v>
          </cell>
          <cell r="C59" t="str">
            <v>Christopher  GITAU</v>
          </cell>
          <cell r="D59">
            <v>9</v>
          </cell>
          <cell r="E59">
            <v>9.5</v>
          </cell>
          <cell r="G59">
            <v>9.25</v>
          </cell>
          <cell r="H59">
            <v>13</v>
          </cell>
          <cell r="I59">
            <v>12</v>
          </cell>
          <cell r="J59">
            <v>4.166666666666667</v>
          </cell>
          <cell r="K59">
            <v>13</v>
          </cell>
          <cell r="L59">
            <v>13.5</v>
          </cell>
          <cell r="N59">
            <v>13.25</v>
          </cell>
          <cell r="O59">
            <v>26.7</v>
          </cell>
          <cell r="P59">
            <v>11</v>
          </cell>
          <cell r="Q59">
            <v>6</v>
          </cell>
          <cell r="S59">
            <v>9</v>
          </cell>
          <cell r="U59">
            <v>26</v>
          </cell>
          <cell r="V59">
            <v>53</v>
          </cell>
        </row>
        <row r="60">
          <cell r="B60" t="str">
            <v>E022-01-1067/2020</v>
          </cell>
          <cell r="C60" t="str">
            <v>Florence Auma Odero</v>
          </cell>
          <cell r="D60">
            <v>9</v>
          </cell>
          <cell r="E60">
            <v>9.5</v>
          </cell>
          <cell r="G60">
            <v>9.25</v>
          </cell>
          <cell r="H60">
            <v>13</v>
          </cell>
          <cell r="I60">
            <v>13</v>
          </cell>
          <cell r="J60">
            <v>4.3333333333333339</v>
          </cell>
          <cell r="K60">
            <v>13</v>
          </cell>
          <cell r="L60">
            <v>13.5</v>
          </cell>
          <cell r="N60">
            <v>13.25</v>
          </cell>
          <cell r="O60">
            <v>26.8</v>
          </cell>
          <cell r="P60">
            <v>9</v>
          </cell>
          <cell r="R60">
            <v>13</v>
          </cell>
          <cell r="T60">
            <v>11</v>
          </cell>
          <cell r="U60">
            <v>33</v>
          </cell>
          <cell r="V60">
            <v>60</v>
          </cell>
        </row>
        <row r="61">
          <cell r="B61" t="str">
            <v>E022-01-1068/2020</v>
          </cell>
          <cell r="C61" t="str">
            <v>Nicholus  Kamau Nga'nga'</v>
          </cell>
          <cell r="D61">
            <v>8.5</v>
          </cell>
          <cell r="E61">
            <v>9</v>
          </cell>
          <cell r="G61">
            <v>8.75</v>
          </cell>
          <cell r="H61">
            <v>11</v>
          </cell>
          <cell r="I61">
            <v>10</v>
          </cell>
          <cell r="J61">
            <v>3.5</v>
          </cell>
          <cell r="K61">
            <v>12</v>
          </cell>
          <cell r="L61">
            <v>12.5</v>
          </cell>
          <cell r="N61">
            <v>12.25</v>
          </cell>
          <cell r="O61">
            <v>24.5</v>
          </cell>
          <cell r="P61">
            <v>6</v>
          </cell>
          <cell r="Q61">
            <v>2</v>
          </cell>
          <cell r="T61">
            <v>5</v>
          </cell>
          <cell r="U61">
            <v>13</v>
          </cell>
          <cell r="V61">
            <v>38</v>
          </cell>
        </row>
        <row r="62">
          <cell r="B62" t="str">
            <v>E022-01-1069/2020</v>
          </cell>
          <cell r="C62" t="str">
            <v>Raymond Mutua</v>
          </cell>
          <cell r="D62">
            <v>9</v>
          </cell>
          <cell r="E62">
            <v>9.5</v>
          </cell>
          <cell r="G62">
            <v>9.25</v>
          </cell>
          <cell r="H62">
            <v>13</v>
          </cell>
          <cell r="I62">
            <v>13</v>
          </cell>
          <cell r="J62">
            <v>4.3333333333333339</v>
          </cell>
          <cell r="K62">
            <v>12</v>
          </cell>
          <cell r="L62">
            <v>12.5</v>
          </cell>
          <cell r="N62">
            <v>12.25</v>
          </cell>
          <cell r="O62">
            <v>25.8</v>
          </cell>
          <cell r="P62">
            <v>13</v>
          </cell>
          <cell r="R62">
            <v>15</v>
          </cell>
          <cell r="S62">
            <v>16</v>
          </cell>
          <cell r="U62">
            <v>44</v>
          </cell>
          <cell r="V62">
            <v>70</v>
          </cell>
        </row>
        <row r="63">
          <cell r="B63" t="str">
            <v>E022-01-1070/2020</v>
          </cell>
          <cell r="C63" t="str">
            <v>Benclinton Makembu Muriithi</v>
          </cell>
          <cell r="D63">
            <v>8.5</v>
          </cell>
          <cell r="E63">
            <v>8</v>
          </cell>
          <cell r="G63">
            <v>8.25</v>
          </cell>
          <cell r="H63">
            <v>11</v>
          </cell>
          <cell r="I63">
            <v>11</v>
          </cell>
          <cell r="J63">
            <v>3.6666666666666665</v>
          </cell>
          <cell r="K63">
            <v>12</v>
          </cell>
          <cell r="L63">
            <v>12.5</v>
          </cell>
          <cell r="N63">
            <v>12.25</v>
          </cell>
          <cell r="O63">
            <v>24.2</v>
          </cell>
          <cell r="P63">
            <v>18</v>
          </cell>
          <cell r="R63">
            <v>10</v>
          </cell>
          <cell r="S63">
            <v>5</v>
          </cell>
          <cell r="U63">
            <v>33</v>
          </cell>
          <cell r="V63">
            <v>57</v>
          </cell>
        </row>
        <row r="64">
          <cell r="B64" t="str">
            <v>E022-01-1071/2020</v>
          </cell>
          <cell r="C64" t="str">
            <v>David Karanja Mwangi</v>
          </cell>
          <cell r="D64">
            <v>8.5</v>
          </cell>
          <cell r="E64">
            <v>9</v>
          </cell>
          <cell r="G64">
            <v>8.75</v>
          </cell>
          <cell r="H64">
            <v>11</v>
          </cell>
          <cell r="I64">
            <v>10</v>
          </cell>
          <cell r="J64">
            <v>3.5</v>
          </cell>
          <cell r="K64">
            <v>12</v>
          </cell>
          <cell r="L64">
            <v>12.5</v>
          </cell>
          <cell r="N64">
            <v>12.25</v>
          </cell>
          <cell r="O64">
            <v>24.5</v>
          </cell>
          <cell r="P64">
            <v>8</v>
          </cell>
          <cell r="R64">
            <v>10</v>
          </cell>
          <cell r="S64">
            <v>9</v>
          </cell>
          <cell r="U64">
            <v>27</v>
          </cell>
          <cell r="V64">
            <v>52</v>
          </cell>
        </row>
        <row r="65">
          <cell r="B65" t="str">
            <v>E022-01-1072/2020</v>
          </cell>
          <cell r="C65" t="str">
            <v>Austin Kaburia</v>
          </cell>
          <cell r="D65">
            <v>9</v>
          </cell>
          <cell r="E65">
            <v>9.5</v>
          </cell>
          <cell r="G65">
            <v>9.25</v>
          </cell>
          <cell r="H65">
            <v>13</v>
          </cell>
          <cell r="I65">
            <v>13</v>
          </cell>
          <cell r="J65">
            <v>4.3333333333333339</v>
          </cell>
          <cell r="K65">
            <v>13</v>
          </cell>
          <cell r="L65">
            <v>13</v>
          </cell>
          <cell r="N65">
            <v>13</v>
          </cell>
          <cell r="O65">
            <v>26.6</v>
          </cell>
          <cell r="P65">
            <v>10</v>
          </cell>
          <cell r="R65">
            <v>5</v>
          </cell>
          <cell r="T65">
            <v>12</v>
          </cell>
          <cell r="U65">
            <v>27</v>
          </cell>
          <cell r="V65">
            <v>54</v>
          </cell>
        </row>
        <row r="66">
          <cell r="B66" t="str">
            <v>E022-01-1074/2020</v>
          </cell>
          <cell r="C66" t="str">
            <v>Ian   Kiptoo rotich</v>
          </cell>
          <cell r="D66">
            <v>8.5</v>
          </cell>
          <cell r="E66">
            <v>8</v>
          </cell>
          <cell r="G66">
            <v>8.25</v>
          </cell>
          <cell r="H66">
            <v>11</v>
          </cell>
          <cell r="I66">
            <v>11</v>
          </cell>
          <cell r="J66">
            <v>3.6666666666666665</v>
          </cell>
          <cell r="K66">
            <v>12</v>
          </cell>
          <cell r="L66">
            <v>12.5</v>
          </cell>
          <cell r="N66">
            <v>12.25</v>
          </cell>
          <cell r="O66">
            <v>24.2</v>
          </cell>
          <cell r="P66">
            <v>6</v>
          </cell>
          <cell r="R66">
            <v>10</v>
          </cell>
          <cell r="S66">
            <v>14</v>
          </cell>
          <cell r="U66">
            <v>30</v>
          </cell>
          <cell r="V66">
            <v>54</v>
          </cell>
        </row>
        <row r="67">
          <cell r="B67" t="str">
            <v>E022-01-1075/2020</v>
          </cell>
          <cell r="C67" t="str">
            <v>Kiprotich Don Kiptanui</v>
          </cell>
          <cell r="D67">
            <v>8.5</v>
          </cell>
          <cell r="E67">
            <v>9</v>
          </cell>
          <cell r="G67">
            <v>8.75</v>
          </cell>
          <cell r="H67">
            <v>12</v>
          </cell>
          <cell r="I67">
            <v>12.5</v>
          </cell>
          <cell r="J67">
            <v>4.083333333333333</v>
          </cell>
          <cell r="K67">
            <v>10</v>
          </cell>
          <cell r="L67">
            <v>10</v>
          </cell>
          <cell r="N67">
            <v>10</v>
          </cell>
          <cell r="O67">
            <v>22.8</v>
          </cell>
          <cell r="P67">
            <v>14</v>
          </cell>
          <cell r="R67">
            <v>15</v>
          </cell>
          <cell r="S67">
            <v>18</v>
          </cell>
          <cell r="U67">
            <v>47</v>
          </cell>
          <cell r="V67">
            <v>70</v>
          </cell>
        </row>
        <row r="68">
          <cell r="B68" t="str">
            <v>E022-01-1076/2020</v>
          </cell>
          <cell r="C68" t="str">
            <v>Victory Ayuma Sitati</v>
          </cell>
          <cell r="D68">
            <v>9</v>
          </cell>
          <cell r="E68">
            <v>9.5</v>
          </cell>
          <cell r="G68">
            <v>9.25</v>
          </cell>
          <cell r="H68">
            <v>12</v>
          </cell>
          <cell r="I68">
            <v>12.5</v>
          </cell>
          <cell r="J68">
            <v>4.083333333333333</v>
          </cell>
          <cell r="K68">
            <v>13</v>
          </cell>
          <cell r="L68">
            <v>13.5</v>
          </cell>
          <cell r="N68">
            <v>13.25</v>
          </cell>
          <cell r="O68">
            <v>26.6</v>
          </cell>
          <cell r="P68">
            <v>19</v>
          </cell>
          <cell r="R68">
            <v>12</v>
          </cell>
          <cell r="T68">
            <v>6</v>
          </cell>
          <cell r="U68">
            <v>37</v>
          </cell>
          <cell r="V68">
            <v>64</v>
          </cell>
        </row>
        <row r="69">
          <cell r="B69" t="str">
            <v>E022-01-1077/2020</v>
          </cell>
          <cell r="C69" t="str">
            <v>Emmanuel Kimeres KAPKONI</v>
          </cell>
          <cell r="D69">
            <v>8</v>
          </cell>
          <cell r="E69">
            <v>8</v>
          </cell>
          <cell r="G69">
            <v>8</v>
          </cell>
          <cell r="H69">
            <v>13</v>
          </cell>
          <cell r="I69">
            <v>12</v>
          </cell>
          <cell r="J69">
            <v>4.166666666666667</v>
          </cell>
          <cell r="K69">
            <v>10</v>
          </cell>
          <cell r="L69">
            <v>10</v>
          </cell>
          <cell r="N69">
            <v>10</v>
          </cell>
          <cell r="O69">
            <v>22.2</v>
          </cell>
          <cell r="P69">
            <v>14</v>
          </cell>
          <cell r="Q69">
            <v>5</v>
          </cell>
          <cell r="T69">
            <v>12</v>
          </cell>
          <cell r="U69">
            <v>31</v>
          </cell>
          <cell r="V69">
            <v>53</v>
          </cell>
        </row>
        <row r="70">
          <cell r="B70" t="str">
            <v>E022-01-1078/2020</v>
          </cell>
          <cell r="C70" t="str">
            <v>Collins Kipkogei Kiplagat</v>
          </cell>
          <cell r="D70">
            <v>8.5</v>
          </cell>
          <cell r="E70">
            <v>9</v>
          </cell>
          <cell r="G70">
            <v>8.75</v>
          </cell>
          <cell r="H70">
            <v>12</v>
          </cell>
          <cell r="I70">
            <v>12.5</v>
          </cell>
          <cell r="J70">
            <v>4.083333333333333</v>
          </cell>
          <cell r="K70">
            <v>10</v>
          </cell>
          <cell r="L70">
            <v>10</v>
          </cell>
          <cell r="N70">
            <v>10</v>
          </cell>
          <cell r="O70">
            <v>22.8</v>
          </cell>
          <cell r="P70">
            <v>18</v>
          </cell>
          <cell r="R70">
            <v>11</v>
          </cell>
          <cell r="S70">
            <v>14</v>
          </cell>
          <cell r="U70">
            <v>43</v>
          </cell>
          <cell r="V70">
            <v>66</v>
          </cell>
        </row>
        <row r="71">
          <cell r="B71" t="str">
            <v>E022-01-1079/2020</v>
          </cell>
          <cell r="C71" t="str">
            <v>Seth Baraka Wekesa</v>
          </cell>
          <cell r="D71">
            <v>8.5</v>
          </cell>
          <cell r="E71">
            <v>9</v>
          </cell>
          <cell r="G71">
            <v>8.75</v>
          </cell>
          <cell r="H71">
            <v>12</v>
          </cell>
          <cell r="I71">
            <v>12.5</v>
          </cell>
          <cell r="J71">
            <v>4.083333333333333</v>
          </cell>
          <cell r="K71">
            <v>10</v>
          </cell>
          <cell r="L71">
            <v>10</v>
          </cell>
          <cell r="N71">
            <v>10</v>
          </cell>
          <cell r="O71">
            <v>22.8</v>
          </cell>
          <cell r="P71">
            <v>12</v>
          </cell>
          <cell r="Q71">
            <v>10</v>
          </cell>
          <cell r="T71">
            <v>7</v>
          </cell>
          <cell r="U71">
            <v>29</v>
          </cell>
          <cell r="V71">
            <v>52</v>
          </cell>
        </row>
        <row r="72">
          <cell r="B72" t="str">
            <v>E022-01-1080/2020</v>
          </cell>
          <cell r="C72" t="str">
            <v>Collins Mumo Manthi</v>
          </cell>
          <cell r="D72">
            <v>9</v>
          </cell>
          <cell r="E72">
            <v>9.5</v>
          </cell>
          <cell r="G72">
            <v>9.25</v>
          </cell>
          <cell r="H72">
            <v>13</v>
          </cell>
          <cell r="I72">
            <v>13</v>
          </cell>
          <cell r="J72">
            <v>4.3333333333333339</v>
          </cell>
          <cell r="K72">
            <v>12</v>
          </cell>
          <cell r="L72">
            <v>12.5</v>
          </cell>
          <cell r="N72">
            <v>12.25</v>
          </cell>
          <cell r="O72">
            <v>25.8</v>
          </cell>
          <cell r="P72">
            <v>14</v>
          </cell>
          <cell r="R72">
            <v>13</v>
          </cell>
          <cell r="S72">
            <v>12</v>
          </cell>
          <cell r="U72">
            <v>39</v>
          </cell>
          <cell r="V72">
            <v>65</v>
          </cell>
        </row>
        <row r="73">
          <cell r="B73" t="str">
            <v>E022-01-1081/2020</v>
          </cell>
          <cell r="C73" t="str">
            <v>Davies Musheni Shisia</v>
          </cell>
          <cell r="D73">
            <v>8.5</v>
          </cell>
          <cell r="E73">
            <v>9</v>
          </cell>
          <cell r="G73">
            <v>8.75</v>
          </cell>
          <cell r="H73">
            <v>12</v>
          </cell>
          <cell r="I73">
            <v>12.5</v>
          </cell>
          <cell r="J73">
            <v>4.083333333333333</v>
          </cell>
          <cell r="K73">
            <v>10</v>
          </cell>
          <cell r="L73">
            <v>10</v>
          </cell>
          <cell r="N73">
            <v>10</v>
          </cell>
          <cell r="O73">
            <v>22.8</v>
          </cell>
          <cell r="P73">
            <v>5</v>
          </cell>
          <cell r="Q73">
            <v>3</v>
          </cell>
          <cell r="T73">
            <v>11</v>
          </cell>
          <cell r="U73">
            <v>19</v>
          </cell>
          <cell r="V73">
            <v>42</v>
          </cell>
        </row>
        <row r="74">
          <cell r="B74" t="str">
            <v>E022-01-1082/2020</v>
          </cell>
          <cell r="C74" t="str">
            <v>Ray Wafula Wekesa</v>
          </cell>
          <cell r="D74">
            <v>8</v>
          </cell>
          <cell r="E74">
            <v>8</v>
          </cell>
          <cell r="G74">
            <v>8</v>
          </cell>
          <cell r="H74">
            <v>11</v>
          </cell>
          <cell r="I74">
            <v>10</v>
          </cell>
          <cell r="J74">
            <v>3.5</v>
          </cell>
          <cell r="K74">
            <v>10</v>
          </cell>
          <cell r="L74">
            <v>10</v>
          </cell>
          <cell r="N74">
            <v>10</v>
          </cell>
          <cell r="O74">
            <v>21.5</v>
          </cell>
          <cell r="P74">
            <v>13</v>
          </cell>
          <cell r="R74">
            <v>14</v>
          </cell>
          <cell r="T74">
            <v>9</v>
          </cell>
          <cell r="U74">
            <v>36</v>
          </cell>
          <cell r="V74">
            <v>58</v>
          </cell>
        </row>
        <row r="75">
          <cell r="B75" t="str">
            <v>E022-01-1083/2020</v>
          </cell>
          <cell r="C75" t="str">
            <v>Randy Baraka Mumelo Simiyu</v>
          </cell>
          <cell r="D75">
            <v>9</v>
          </cell>
          <cell r="E75">
            <v>9.5</v>
          </cell>
          <cell r="G75">
            <v>9.25</v>
          </cell>
          <cell r="H75">
            <v>11</v>
          </cell>
          <cell r="I75">
            <v>11</v>
          </cell>
          <cell r="J75">
            <v>3.6666666666666665</v>
          </cell>
          <cell r="K75">
            <v>13</v>
          </cell>
          <cell r="L75">
            <v>13</v>
          </cell>
          <cell r="N75">
            <v>13</v>
          </cell>
          <cell r="O75">
            <v>25.9</v>
          </cell>
          <cell r="P75">
            <v>16</v>
          </cell>
          <cell r="R75">
            <v>13</v>
          </cell>
          <cell r="S75">
            <v>16</v>
          </cell>
          <cell r="U75">
            <v>45</v>
          </cell>
          <cell r="V75">
            <v>71</v>
          </cell>
        </row>
        <row r="76">
          <cell r="B76" t="str">
            <v>E022-01-1084/2020</v>
          </cell>
          <cell r="C76" t="str">
            <v>Farries Ngai Seda</v>
          </cell>
          <cell r="D76">
            <v>8.5</v>
          </cell>
          <cell r="E76">
            <v>9</v>
          </cell>
          <cell r="G76">
            <v>8.75</v>
          </cell>
          <cell r="H76">
            <v>11</v>
          </cell>
          <cell r="I76">
            <v>10</v>
          </cell>
          <cell r="J76">
            <v>3.5</v>
          </cell>
          <cell r="K76">
            <v>12</v>
          </cell>
          <cell r="L76">
            <v>12.5</v>
          </cell>
          <cell r="N76">
            <v>12.25</v>
          </cell>
          <cell r="O76">
            <v>24.5</v>
          </cell>
          <cell r="P76">
            <v>16</v>
          </cell>
          <cell r="Q76">
            <v>5</v>
          </cell>
          <cell r="T76">
            <v>14</v>
          </cell>
          <cell r="U76">
            <v>35</v>
          </cell>
          <cell r="V76">
            <v>60</v>
          </cell>
        </row>
        <row r="77">
          <cell r="B77" t="str">
            <v>E022-01-1085/2020</v>
          </cell>
          <cell r="C77" t="str">
            <v>Kelvin Ochieng Omondi</v>
          </cell>
          <cell r="D77">
            <v>8.5</v>
          </cell>
          <cell r="E77">
            <v>9</v>
          </cell>
          <cell r="G77">
            <v>8.75</v>
          </cell>
          <cell r="H77">
            <v>11</v>
          </cell>
          <cell r="I77">
            <v>10</v>
          </cell>
          <cell r="J77">
            <v>3.5</v>
          </cell>
          <cell r="K77">
            <v>12</v>
          </cell>
          <cell r="L77">
            <v>12.5</v>
          </cell>
          <cell r="N77">
            <v>12.25</v>
          </cell>
          <cell r="O77">
            <v>24.5</v>
          </cell>
          <cell r="P77">
            <v>8</v>
          </cell>
          <cell r="Q77">
            <v>8</v>
          </cell>
          <cell r="S77">
            <v>11</v>
          </cell>
          <cell r="U77">
            <v>27</v>
          </cell>
          <cell r="V77">
            <v>52</v>
          </cell>
        </row>
        <row r="78">
          <cell r="B78" t="str">
            <v>E022-01-1086/2020</v>
          </cell>
          <cell r="C78" t="str">
            <v>Rony Oronje Onyango</v>
          </cell>
          <cell r="D78">
            <v>8.5</v>
          </cell>
          <cell r="E78">
            <v>9</v>
          </cell>
          <cell r="G78">
            <v>8.75</v>
          </cell>
          <cell r="H78">
            <v>11</v>
          </cell>
          <cell r="I78">
            <v>10</v>
          </cell>
          <cell r="J78">
            <v>3.5</v>
          </cell>
          <cell r="K78">
            <v>12</v>
          </cell>
          <cell r="L78">
            <v>12.5</v>
          </cell>
          <cell r="N78">
            <v>12.25</v>
          </cell>
          <cell r="O78">
            <v>24.5</v>
          </cell>
          <cell r="P78">
            <v>4</v>
          </cell>
          <cell r="R78">
            <v>2</v>
          </cell>
          <cell r="T78">
            <v>0</v>
          </cell>
          <cell r="U78">
            <v>6</v>
          </cell>
          <cell r="V78">
            <v>31</v>
          </cell>
        </row>
        <row r="79">
          <cell r="B79" t="str">
            <v>E022-01-1087/2020</v>
          </cell>
          <cell r="C79" t="str">
            <v>Geoffrey Elly NISSI</v>
          </cell>
          <cell r="D79">
            <v>8.5</v>
          </cell>
          <cell r="E79">
            <v>9</v>
          </cell>
          <cell r="G79">
            <v>8.75</v>
          </cell>
          <cell r="H79">
            <v>12</v>
          </cell>
          <cell r="I79">
            <v>12.5</v>
          </cell>
          <cell r="J79">
            <v>4.083333333333333</v>
          </cell>
          <cell r="K79">
            <v>12</v>
          </cell>
          <cell r="L79">
            <v>12.5</v>
          </cell>
          <cell r="N79">
            <v>12.25</v>
          </cell>
          <cell r="O79">
            <v>25.1</v>
          </cell>
          <cell r="P79">
            <v>18</v>
          </cell>
          <cell r="R79">
            <v>17</v>
          </cell>
          <cell r="T79">
            <v>9</v>
          </cell>
          <cell r="U79">
            <v>44</v>
          </cell>
          <cell r="V79">
            <v>69</v>
          </cell>
        </row>
        <row r="80">
          <cell r="B80" t="str">
            <v>E022-01-1089/2020</v>
          </cell>
          <cell r="C80" t="str">
            <v xml:space="preserve"> David MISANGO</v>
          </cell>
          <cell r="D80">
            <v>8</v>
          </cell>
          <cell r="E80">
            <v>8</v>
          </cell>
          <cell r="G80">
            <v>8</v>
          </cell>
          <cell r="H80">
            <v>13</v>
          </cell>
          <cell r="I80">
            <v>12</v>
          </cell>
          <cell r="J80">
            <v>4.166666666666667</v>
          </cell>
          <cell r="K80">
            <v>13</v>
          </cell>
          <cell r="L80">
            <v>12.5</v>
          </cell>
          <cell r="N80">
            <v>12.750000000000002</v>
          </cell>
          <cell r="O80">
            <v>24.9</v>
          </cell>
          <cell r="P80">
            <v>7</v>
          </cell>
          <cell r="R80">
            <v>12</v>
          </cell>
          <cell r="T80">
            <v>6</v>
          </cell>
          <cell r="U80">
            <v>25</v>
          </cell>
          <cell r="V80">
            <v>50</v>
          </cell>
        </row>
        <row r="81">
          <cell r="B81" t="str">
            <v>E022-01-1090/2020</v>
          </cell>
          <cell r="C81" t="str">
            <v>Ignatius Kiptoo Ruto</v>
          </cell>
          <cell r="D81">
            <v>8.5</v>
          </cell>
          <cell r="E81">
            <v>9</v>
          </cell>
          <cell r="G81">
            <v>8.75</v>
          </cell>
          <cell r="H81">
            <v>10</v>
          </cell>
          <cell r="I81">
            <v>10</v>
          </cell>
          <cell r="J81">
            <v>3.333333333333333</v>
          </cell>
          <cell r="K81">
            <v>12</v>
          </cell>
          <cell r="L81">
            <v>12.5</v>
          </cell>
          <cell r="N81">
            <v>12.25</v>
          </cell>
          <cell r="O81">
            <v>24.3</v>
          </cell>
          <cell r="P81">
            <v>18</v>
          </cell>
          <cell r="Q81">
            <v>13</v>
          </cell>
          <cell r="T81">
            <v>13</v>
          </cell>
          <cell r="U81">
            <v>44</v>
          </cell>
          <cell r="V81">
            <v>68</v>
          </cell>
        </row>
        <row r="82">
          <cell r="B82" t="str">
            <v>E022-01-1163/2020</v>
          </cell>
          <cell r="C82" t="str">
            <v>Caleb  Luhombo</v>
          </cell>
          <cell r="D82">
            <v>8.5</v>
          </cell>
          <cell r="E82">
            <v>9</v>
          </cell>
          <cell r="G82">
            <v>8.75</v>
          </cell>
          <cell r="H82">
            <v>10</v>
          </cell>
          <cell r="I82">
            <v>10</v>
          </cell>
          <cell r="J82">
            <v>3.333333333333333</v>
          </cell>
          <cell r="K82">
            <v>12</v>
          </cell>
          <cell r="L82">
            <v>12.5</v>
          </cell>
          <cell r="N82">
            <v>12.25</v>
          </cell>
          <cell r="O82">
            <v>24.3</v>
          </cell>
          <cell r="P82">
            <v>17</v>
          </cell>
          <cell r="T82">
            <v>13</v>
          </cell>
          <cell r="U82">
            <v>30</v>
          </cell>
          <cell r="V82">
            <v>54</v>
          </cell>
        </row>
        <row r="83">
          <cell r="B83" t="str">
            <v>E022-01-1167/2020</v>
          </cell>
          <cell r="C83" t="str">
            <v>Nicholas  Kipchumba TANUI</v>
          </cell>
          <cell r="D83">
            <v>9</v>
          </cell>
          <cell r="E83">
            <v>9.5</v>
          </cell>
          <cell r="G83">
            <v>9.25</v>
          </cell>
          <cell r="H83">
            <v>12</v>
          </cell>
          <cell r="I83">
            <v>12.5</v>
          </cell>
          <cell r="J83">
            <v>4.083333333333333</v>
          </cell>
          <cell r="K83">
            <v>13</v>
          </cell>
          <cell r="L83">
            <v>13</v>
          </cell>
          <cell r="N83">
            <v>13</v>
          </cell>
          <cell r="O83">
            <v>26.3</v>
          </cell>
          <cell r="P83">
            <v>14</v>
          </cell>
          <cell r="R83">
            <v>13</v>
          </cell>
          <cell r="T83">
            <v>10</v>
          </cell>
          <cell r="U83">
            <v>37</v>
          </cell>
          <cell r="V83">
            <v>63</v>
          </cell>
        </row>
        <row r="84">
          <cell r="B84" t="str">
            <v>E022-01-1594/2020</v>
          </cell>
          <cell r="C84" t="str">
            <v>Joash  KIPROTICH</v>
          </cell>
          <cell r="D84">
            <v>9</v>
          </cell>
          <cell r="E84">
            <v>9.5</v>
          </cell>
          <cell r="G84">
            <v>9.25</v>
          </cell>
          <cell r="H84">
            <v>12</v>
          </cell>
          <cell r="I84">
            <v>12.5</v>
          </cell>
          <cell r="J84">
            <v>4.083333333333333</v>
          </cell>
          <cell r="K84">
            <v>13</v>
          </cell>
          <cell r="L84">
            <v>13</v>
          </cell>
          <cell r="N84">
            <v>13</v>
          </cell>
          <cell r="O84">
            <v>26.3</v>
          </cell>
          <cell r="P84">
            <v>12</v>
          </cell>
          <cell r="R84">
            <v>14</v>
          </cell>
          <cell r="S84">
            <v>15</v>
          </cell>
          <cell r="U84">
            <v>41</v>
          </cell>
          <cell r="V84">
            <v>67</v>
          </cell>
        </row>
        <row r="85">
          <cell r="B85" t="str">
            <v>E022-01-2101/2020</v>
          </cell>
          <cell r="C85" t="str">
            <v>Brian Mwangala Ayekha</v>
          </cell>
          <cell r="D85">
            <v>8.5</v>
          </cell>
          <cell r="E85">
            <v>9</v>
          </cell>
          <cell r="G85">
            <v>8.75</v>
          </cell>
          <cell r="H85">
            <v>10</v>
          </cell>
          <cell r="I85">
            <v>10</v>
          </cell>
          <cell r="J85">
            <v>3.333333333333333</v>
          </cell>
          <cell r="K85">
            <v>12</v>
          </cell>
          <cell r="L85">
            <v>12.5</v>
          </cell>
          <cell r="N85">
            <v>12.25</v>
          </cell>
          <cell r="O85">
            <v>24.3</v>
          </cell>
          <cell r="P85">
            <v>10</v>
          </cell>
          <cell r="R85">
            <v>12</v>
          </cell>
          <cell r="S85">
            <v>11</v>
          </cell>
          <cell r="U85">
            <v>33</v>
          </cell>
          <cell r="V85">
            <v>57</v>
          </cell>
        </row>
        <row r="86">
          <cell r="B86" t="str">
            <v>E022-01-2108/2020</v>
          </cell>
          <cell r="C86" t="str">
            <v>Benson Mwendwa Kilei</v>
          </cell>
          <cell r="D86">
            <v>8.5</v>
          </cell>
          <cell r="E86">
            <v>9</v>
          </cell>
          <cell r="G86">
            <v>8.75</v>
          </cell>
          <cell r="H86">
            <v>10</v>
          </cell>
          <cell r="I86">
            <v>10</v>
          </cell>
          <cell r="J86">
            <v>3.333333333333333</v>
          </cell>
          <cell r="K86">
            <v>11</v>
          </cell>
          <cell r="L86">
            <v>11</v>
          </cell>
          <cell r="N86">
            <v>11</v>
          </cell>
          <cell r="O86">
            <v>23.1</v>
          </cell>
          <cell r="U86" t="str">
            <v/>
          </cell>
          <cell r="V86">
            <v>23</v>
          </cell>
        </row>
        <row r="87">
          <cell r="B87" t="str">
            <v>E022-01-2113/2020</v>
          </cell>
          <cell r="C87" t="str">
            <v>Luqman Ali Ahmed Sheikh Ali</v>
          </cell>
          <cell r="D87">
            <v>8.5</v>
          </cell>
          <cell r="E87">
            <v>8</v>
          </cell>
          <cell r="G87">
            <v>8.25</v>
          </cell>
          <cell r="H87">
            <v>11</v>
          </cell>
          <cell r="I87">
            <v>11</v>
          </cell>
          <cell r="J87">
            <v>3.6666666666666665</v>
          </cell>
          <cell r="K87">
            <v>12</v>
          </cell>
          <cell r="L87">
            <v>12.5</v>
          </cell>
          <cell r="N87">
            <v>12.25</v>
          </cell>
          <cell r="O87">
            <v>24.2</v>
          </cell>
          <cell r="P87">
            <v>15</v>
          </cell>
          <cell r="Q87">
            <v>10</v>
          </cell>
          <cell r="T87">
            <v>15</v>
          </cell>
          <cell r="U87">
            <v>40</v>
          </cell>
          <cell r="V87">
            <v>64</v>
          </cell>
        </row>
        <row r="88">
          <cell r="B88" t="str">
            <v>E022-01-2138/2020</v>
          </cell>
          <cell r="C88" t="str">
            <v>Dennis Mungai NDUNGU</v>
          </cell>
          <cell r="D88">
            <v>8</v>
          </cell>
          <cell r="E88">
            <v>8</v>
          </cell>
          <cell r="G88">
            <v>8</v>
          </cell>
          <cell r="H88">
            <v>13</v>
          </cell>
          <cell r="I88">
            <v>12</v>
          </cell>
          <cell r="J88">
            <v>4.166666666666667</v>
          </cell>
          <cell r="K88">
            <v>12</v>
          </cell>
          <cell r="L88">
            <v>12.5</v>
          </cell>
          <cell r="N88">
            <v>12.25</v>
          </cell>
          <cell r="O88">
            <v>24.4</v>
          </cell>
          <cell r="U88" t="str">
            <v/>
          </cell>
          <cell r="V88">
            <v>24</v>
          </cell>
        </row>
        <row r="89">
          <cell r="B89" t="str">
            <v>E022-01-2140/2020</v>
          </cell>
          <cell r="C89" t="str">
            <v>Dennis Mwangi KAMATHIRO</v>
          </cell>
          <cell r="D89">
            <v>9</v>
          </cell>
          <cell r="E89">
            <v>9.5</v>
          </cell>
          <cell r="G89">
            <v>9.25</v>
          </cell>
          <cell r="H89">
            <v>13</v>
          </cell>
          <cell r="I89">
            <v>12</v>
          </cell>
          <cell r="J89">
            <v>4.166666666666667</v>
          </cell>
          <cell r="K89">
            <v>13</v>
          </cell>
          <cell r="L89">
            <v>13.5</v>
          </cell>
          <cell r="N89">
            <v>13.25</v>
          </cell>
          <cell r="O89">
            <v>26.7</v>
          </cell>
          <cell r="P89">
            <v>9</v>
          </cell>
          <cell r="Q89">
            <v>2</v>
          </cell>
          <cell r="S89">
            <v>9</v>
          </cell>
          <cell r="U89">
            <v>20</v>
          </cell>
          <cell r="V89">
            <v>47</v>
          </cell>
        </row>
        <row r="90">
          <cell r="B90" t="str">
            <v>E022-01-2151/2020</v>
          </cell>
          <cell r="C90" t="str">
            <v>Milton Kiai MWANGI</v>
          </cell>
          <cell r="D90">
            <v>9</v>
          </cell>
          <cell r="E90">
            <v>9.5</v>
          </cell>
          <cell r="G90">
            <v>9.25</v>
          </cell>
          <cell r="H90">
            <v>12</v>
          </cell>
          <cell r="I90">
            <v>12.5</v>
          </cell>
          <cell r="J90">
            <v>4.083333333333333</v>
          </cell>
          <cell r="K90">
            <v>13</v>
          </cell>
          <cell r="L90">
            <v>13.5</v>
          </cell>
          <cell r="N90">
            <v>13.25</v>
          </cell>
          <cell r="O90">
            <v>26.6</v>
          </cell>
          <cell r="U90" t="str">
            <v/>
          </cell>
          <cell r="V90">
            <v>27</v>
          </cell>
        </row>
        <row r="91">
          <cell r="B91" t="str">
            <v>E022-01-2174/2020</v>
          </cell>
          <cell r="C91" t="str">
            <v xml:space="preserve">Brendan  Jesse Ochieng </v>
          </cell>
          <cell r="D91">
            <v>9</v>
          </cell>
          <cell r="E91">
            <v>9.5</v>
          </cell>
          <cell r="G91">
            <v>9.25</v>
          </cell>
          <cell r="H91">
            <v>11</v>
          </cell>
          <cell r="I91">
            <v>11</v>
          </cell>
          <cell r="J91">
            <v>3.6666666666666665</v>
          </cell>
          <cell r="K91">
            <v>13</v>
          </cell>
          <cell r="L91">
            <v>13</v>
          </cell>
          <cell r="N91">
            <v>13</v>
          </cell>
          <cell r="O91">
            <v>25.9</v>
          </cell>
          <cell r="P91">
            <v>1</v>
          </cell>
          <cell r="Q91">
            <v>0</v>
          </cell>
          <cell r="S91">
            <v>0</v>
          </cell>
          <cell r="U91">
            <v>1</v>
          </cell>
          <cell r="V91">
            <v>27</v>
          </cell>
        </row>
        <row r="92">
          <cell r="B92" t="str">
            <v>E022-01-2192/2020</v>
          </cell>
          <cell r="C92" t="str">
            <v>Mark Waitiki  Thuo</v>
          </cell>
          <cell r="D92">
            <v>9</v>
          </cell>
          <cell r="E92">
            <v>9.5</v>
          </cell>
          <cell r="G92">
            <v>9.25</v>
          </cell>
          <cell r="H92">
            <v>13</v>
          </cell>
          <cell r="I92">
            <v>13</v>
          </cell>
          <cell r="J92">
            <v>4.3333333333333339</v>
          </cell>
          <cell r="K92">
            <v>12</v>
          </cell>
          <cell r="L92">
            <v>12.5</v>
          </cell>
          <cell r="N92">
            <v>12.25</v>
          </cell>
          <cell r="O92">
            <v>25.8</v>
          </cell>
          <cell r="P92">
            <v>4</v>
          </cell>
          <cell r="Q92">
            <v>4</v>
          </cell>
          <cell r="S92">
            <v>9</v>
          </cell>
          <cell r="U92">
            <v>17</v>
          </cell>
          <cell r="V92">
            <v>43</v>
          </cell>
        </row>
        <row r="93">
          <cell r="B93" t="str">
            <v>E022-01-2283/2020</v>
          </cell>
          <cell r="C93" t="str">
            <v>Kenneth NG'ANG'A</v>
          </cell>
          <cell r="D93">
            <v>9</v>
          </cell>
          <cell r="E93">
            <v>9</v>
          </cell>
          <cell r="G93">
            <v>9</v>
          </cell>
          <cell r="H93">
            <v>12</v>
          </cell>
          <cell r="I93">
            <v>12.5</v>
          </cell>
          <cell r="J93">
            <v>4.083333333333333</v>
          </cell>
          <cell r="K93">
            <v>12</v>
          </cell>
          <cell r="L93">
            <v>12.5</v>
          </cell>
          <cell r="N93">
            <v>12.25</v>
          </cell>
          <cell r="O93">
            <v>25.3</v>
          </cell>
          <cell r="P93">
            <v>11</v>
          </cell>
          <cell r="R93">
            <v>13</v>
          </cell>
          <cell r="S93">
            <v>12</v>
          </cell>
          <cell r="U93">
            <v>36</v>
          </cell>
          <cell r="V93">
            <v>61</v>
          </cell>
        </row>
        <row r="94">
          <cell r="B94" t="str">
            <v>E022-01-2285/2020</v>
          </cell>
          <cell r="C94" t="str">
            <v>Victor Mwangi  Ndaba</v>
          </cell>
          <cell r="D94">
            <v>9.5</v>
          </cell>
          <cell r="E94">
            <v>8</v>
          </cell>
          <cell r="G94">
            <v>8.75</v>
          </cell>
          <cell r="H94">
            <v>11</v>
          </cell>
          <cell r="I94">
            <v>11</v>
          </cell>
          <cell r="J94">
            <v>3.6666666666666665</v>
          </cell>
          <cell r="K94">
            <v>10</v>
          </cell>
          <cell r="L94">
            <v>10</v>
          </cell>
          <cell r="N94">
            <v>10</v>
          </cell>
          <cell r="O94">
            <v>22.4</v>
          </cell>
          <cell r="P94">
            <v>10</v>
          </cell>
          <cell r="R94">
            <v>13</v>
          </cell>
          <cell r="T94">
            <v>7</v>
          </cell>
          <cell r="U94">
            <v>30</v>
          </cell>
          <cell r="V94">
            <v>52</v>
          </cell>
        </row>
        <row r="95">
          <cell r="B95" t="str">
            <v>E022-01-2325/2020</v>
          </cell>
          <cell r="C95" t="str">
            <v>Elsie Sang Cherop</v>
          </cell>
          <cell r="D95">
            <v>9</v>
          </cell>
          <cell r="E95">
            <v>9.5</v>
          </cell>
          <cell r="G95">
            <v>9.25</v>
          </cell>
          <cell r="H95">
            <v>13</v>
          </cell>
          <cell r="I95">
            <v>13</v>
          </cell>
          <cell r="J95">
            <v>4.3333333333333339</v>
          </cell>
          <cell r="K95">
            <v>13</v>
          </cell>
          <cell r="L95">
            <v>13</v>
          </cell>
          <cell r="N95">
            <v>13</v>
          </cell>
          <cell r="O95">
            <v>26.6</v>
          </cell>
          <cell r="P95">
            <v>10</v>
          </cell>
          <cell r="Q95">
            <v>1</v>
          </cell>
          <cell r="T95">
            <v>11</v>
          </cell>
          <cell r="U95">
            <v>22</v>
          </cell>
          <cell r="V95">
            <v>49</v>
          </cell>
        </row>
        <row r="96">
          <cell r="B96" t="str">
            <v>E022-01-2347/2020</v>
          </cell>
          <cell r="C96" t="str">
            <v>Mbarak Mahmud  Mbrek</v>
          </cell>
          <cell r="D96">
            <v>8.5</v>
          </cell>
          <cell r="E96">
            <v>9</v>
          </cell>
          <cell r="G96">
            <v>8.75</v>
          </cell>
          <cell r="H96">
            <v>11</v>
          </cell>
          <cell r="I96">
            <v>10</v>
          </cell>
          <cell r="J96">
            <v>3.5</v>
          </cell>
          <cell r="K96">
            <v>12</v>
          </cell>
          <cell r="L96">
            <v>12.5</v>
          </cell>
          <cell r="N96">
            <v>12.25</v>
          </cell>
          <cell r="O96">
            <v>24.5</v>
          </cell>
          <cell r="P96">
            <v>16</v>
          </cell>
          <cell r="Q96">
            <v>7</v>
          </cell>
          <cell r="U96">
            <v>23</v>
          </cell>
          <cell r="V96">
            <v>48</v>
          </cell>
        </row>
        <row r="97">
          <cell r="B97" t="str">
            <v>E022-01-2385/2019</v>
          </cell>
          <cell r="C97" t="str">
            <v>Bernard Kimani Mugwe</v>
          </cell>
          <cell r="D97">
            <v>9</v>
          </cell>
          <cell r="E97">
            <v>9.5</v>
          </cell>
          <cell r="G97">
            <v>9.25</v>
          </cell>
          <cell r="H97">
            <v>11</v>
          </cell>
          <cell r="I97">
            <v>11</v>
          </cell>
          <cell r="J97">
            <v>3.6666666666666665</v>
          </cell>
          <cell r="K97">
            <v>13</v>
          </cell>
          <cell r="L97">
            <v>13.5</v>
          </cell>
          <cell r="N97">
            <v>13.25</v>
          </cell>
          <cell r="O97">
            <v>26.2</v>
          </cell>
          <cell r="P97">
            <v>13</v>
          </cell>
          <cell r="R97">
            <v>12</v>
          </cell>
          <cell r="S97">
            <v>8</v>
          </cell>
          <cell r="U97">
            <v>33</v>
          </cell>
          <cell r="V97">
            <v>59</v>
          </cell>
        </row>
        <row r="98">
          <cell r="B98" t="str">
            <v>E022-01-2454/2020</v>
          </cell>
          <cell r="C98" t="str">
            <v>Peter Ndiba MUIGAI</v>
          </cell>
          <cell r="D98">
            <v>9</v>
          </cell>
          <cell r="E98">
            <v>9.5</v>
          </cell>
          <cell r="G98">
            <v>9.25</v>
          </cell>
          <cell r="H98">
            <v>2</v>
          </cell>
          <cell r="I98">
            <v>12.5</v>
          </cell>
          <cell r="J98">
            <v>2.4166666666666665</v>
          </cell>
          <cell r="K98">
            <v>13</v>
          </cell>
          <cell r="L98">
            <v>13.5</v>
          </cell>
          <cell r="N98">
            <v>13.25</v>
          </cell>
          <cell r="O98">
            <v>24.9</v>
          </cell>
          <cell r="P98">
            <v>5</v>
          </cell>
          <cell r="R98">
            <v>8</v>
          </cell>
          <cell r="T98">
            <v>4</v>
          </cell>
          <cell r="U98">
            <v>17</v>
          </cell>
          <cell r="V98">
            <v>42</v>
          </cell>
        </row>
        <row r="99">
          <cell r="B99" t="str">
            <v>E022-01-2608/2020</v>
          </cell>
          <cell r="C99" t="str">
            <v>Martin Irungu MWANGI</v>
          </cell>
          <cell r="D99">
            <v>9</v>
          </cell>
          <cell r="E99">
            <v>9.5</v>
          </cell>
          <cell r="G99">
            <v>9.25</v>
          </cell>
          <cell r="H99">
            <v>12</v>
          </cell>
          <cell r="I99">
            <v>12.5</v>
          </cell>
          <cell r="J99">
            <v>4.083333333333333</v>
          </cell>
          <cell r="K99">
            <v>13</v>
          </cell>
          <cell r="L99">
            <v>13.5</v>
          </cell>
          <cell r="N99">
            <v>13.25</v>
          </cell>
          <cell r="O99">
            <v>26.6</v>
          </cell>
          <cell r="P99">
            <v>10</v>
          </cell>
          <cell r="R99">
            <v>9</v>
          </cell>
          <cell r="S99">
            <v>11</v>
          </cell>
          <cell r="U99">
            <v>30</v>
          </cell>
          <cell r="V99">
            <v>57</v>
          </cell>
        </row>
        <row r="100">
          <cell r="B100" t="str">
            <v>E022-01-0710/2017</v>
          </cell>
          <cell r="C100" t="str">
            <v>Charles Rika Karibu</v>
          </cell>
          <cell r="D100">
            <v>8.5</v>
          </cell>
          <cell r="E100">
            <v>8</v>
          </cell>
          <cell r="G100">
            <v>8.25</v>
          </cell>
          <cell r="H100">
            <v>11</v>
          </cell>
          <cell r="I100">
            <v>11</v>
          </cell>
          <cell r="J100">
            <v>3.6666666666666665</v>
          </cell>
          <cell r="K100">
            <v>12</v>
          </cell>
          <cell r="L100">
            <v>12.5</v>
          </cell>
          <cell r="N100">
            <v>12.25</v>
          </cell>
          <cell r="O100">
            <v>24.2</v>
          </cell>
          <cell r="P100">
            <v>7</v>
          </cell>
          <cell r="Q100">
            <v>4</v>
          </cell>
          <cell r="S100">
            <v>10</v>
          </cell>
          <cell r="U100">
            <v>21</v>
          </cell>
          <cell r="V100">
            <v>45</v>
          </cell>
        </row>
        <row r="101">
          <cell r="B101" t="str">
            <v>E022-0-0754/2019</v>
          </cell>
          <cell r="C101" t="str">
            <v>John Mathai</v>
          </cell>
          <cell r="D101">
            <v>9</v>
          </cell>
          <cell r="E101">
            <v>9.5</v>
          </cell>
          <cell r="G101">
            <v>9.25</v>
          </cell>
          <cell r="H101">
            <v>13</v>
          </cell>
          <cell r="I101">
            <v>12</v>
          </cell>
          <cell r="J101">
            <v>4.166666666666667</v>
          </cell>
          <cell r="K101">
            <v>13</v>
          </cell>
          <cell r="L101">
            <v>13</v>
          </cell>
          <cell r="N101">
            <v>13</v>
          </cell>
          <cell r="O101">
            <v>26.4</v>
          </cell>
          <cell r="P101">
            <v>8</v>
          </cell>
          <cell r="R101">
            <v>11</v>
          </cell>
          <cell r="S101">
            <v>11</v>
          </cell>
          <cell r="U101">
            <v>30</v>
          </cell>
          <cell r="V101">
            <v>56</v>
          </cell>
        </row>
        <row r="102">
          <cell r="B102" t="str">
            <v>E022-01-0758/2019</v>
          </cell>
          <cell r="C102" t="str">
            <v>Brian Bwonda Ndemo</v>
          </cell>
          <cell r="D102">
            <v>8</v>
          </cell>
          <cell r="E102">
            <v>8</v>
          </cell>
          <cell r="G102">
            <v>8</v>
          </cell>
          <cell r="H102">
            <v>12</v>
          </cell>
          <cell r="I102">
            <v>12.5</v>
          </cell>
          <cell r="J102">
            <v>4.083333333333333</v>
          </cell>
          <cell r="K102">
            <v>10</v>
          </cell>
          <cell r="L102">
            <v>10</v>
          </cell>
          <cell r="N102">
            <v>10</v>
          </cell>
          <cell r="O102">
            <v>22.1</v>
          </cell>
          <cell r="P102">
            <v>7</v>
          </cell>
          <cell r="R102">
            <v>9</v>
          </cell>
          <cell r="T102">
            <v>17</v>
          </cell>
          <cell r="U102">
            <v>33</v>
          </cell>
          <cell r="V102">
            <v>55</v>
          </cell>
        </row>
        <row r="103">
          <cell r="B103" t="str">
            <v>E022-01-0776/2019</v>
          </cell>
          <cell r="C103" t="str">
            <v>Thuku George Gichuki</v>
          </cell>
          <cell r="D103">
            <v>9</v>
          </cell>
          <cell r="E103">
            <v>9.5</v>
          </cell>
          <cell r="G103">
            <v>9.25</v>
          </cell>
          <cell r="H103">
            <v>12</v>
          </cell>
          <cell r="I103">
            <v>12.5</v>
          </cell>
          <cell r="J103">
            <v>4.083333333333333</v>
          </cell>
          <cell r="K103">
            <v>13</v>
          </cell>
          <cell r="L103">
            <v>13</v>
          </cell>
          <cell r="N103">
            <v>13</v>
          </cell>
          <cell r="O103">
            <v>26.3</v>
          </cell>
          <cell r="P103">
            <v>9</v>
          </cell>
          <cell r="R103">
            <v>15</v>
          </cell>
          <cell r="S103">
            <v>14</v>
          </cell>
          <cell r="U103">
            <v>38</v>
          </cell>
          <cell r="V103">
            <v>64</v>
          </cell>
        </row>
        <row r="104">
          <cell r="B104" t="str">
            <v>E022-01-0783/2019</v>
          </cell>
          <cell r="C104" t="str">
            <v>Njagi Fredrick  Mwaniki</v>
          </cell>
          <cell r="D104">
            <v>9.5</v>
          </cell>
          <cell r="E104">
            <v>8.5</v>
          </cell>
          <cell r="G104">
            <v>9</v>
          </cell>
          <cell r="H104">
            <v>12</v>
          </cell>
          <cell r="I104">
            <v>12.5</v>
          </cell>
          <cell r="J104">
            <v>4.083333333333333</v>
          </cell>
          <cell r="K104">
            <v>12</v>
          </cell>
          <cell r="L104">
            <v>12.5</v>
          </cell>
          <cell r="N104">
            <v>12.25</v>
          </cell>
          <cell r="O104">
            <v>25.3</v>
          </cell>
          <cell r="P104">
            <v>5</v>
          </cell>
          <cell r="Q104">
            <v>6</v>
          </cell>
          <cell r="T104">
            <v>11</v>
          </cell>
          <cell r="U104">
            <v>22</v>
          </cell>
          <cell r="V104">
            <v>47</v>
          </cell>
        </row>
        <row r="105">
          <cell r="B105" t="str">
            <v>E022-01-0791/2019</v>
          </cell>
          <cell r="C105" t="str">
            <v>Precious Mumbi Nyambura</v>
          </cell>
          <cell r="D105">
            <v>8</v>
          </cell>
          <cell r="E105">
            <v>8</v>
          </cell>
          <cell r="G105">
            <v>8</v>
          </cell>
          <cell r="H105">
            <v>13</v>
          </cell>
          <cell r="I105">
            <v>12</v>
          </cell>
          <cell r="J105">
            <v>4.166666666666667</v>
          </cell>
          <cell r="K105">
            <v>12</v>
          </cell>
          <cell r="L105">
            <v>12.5</v>
          </cell>
          <cell r="N105">
            <v>12.25</v>
          </cell>
          <cell r="O105">
            <v>24.4</v>
          </cell>
          <cell r="P105">
            <v>5</v>
          </cell>
          <cell r="Q105">
            <v>0</v>
          </cell>
          <cell r="S105">
            <v>10</v>
          </cell>
          <cell r="U105">
            <v>15</v>
          </cell>
          <cell r="V105">
            <v>39</v>
          </cell>
        </row>
        <row r="106">
          <cell r="B106" t="str">
            <v>E022-01-0798/2019</v>
          </cell>
          <cell r="C106" t="str">
            <v>Peter Kinyanjui Kamau</v>
          </cell>
          <cell r="D106">
            <v>8.5</v>
          </cell>
          <cell r="E106">
            <v>9</v>
          </cell>
          <cell r="G106">
            <v>8.75</v>
          </cell>
          <cell r="H106">
            <v>12</v>
          </cell>
          <cell r="I106">
            <v>12.5</v>
          </cell>
          <cell r="J106">
            <v>4.083333333333333</v>
          </cell>
          <cell r="K106">
            <v>12</v>
          </cell>
          <cell r="L106">
            <v>12.5</v>
          </cell>
          <cell r="N106">
            <v>12.25</v>
          </cell>
          <cell r="O106">
            <v>25.1</v>
          </cell>
          <cell r="P106">
            <v>10</v>
          </cell>
          <cell r="R106">
            <v>18</v>
          </cell>
          <cell r="S106">
            <v>16</v>
          </cell>
          <cell r="U106">
            <v>44</v>
          </cell>
          <cell r="V106">
            <v>69</v>
          </cell>
        </row>
        <row r="107">
          <cell r="B107" t="str">
            <v>E022-01-0810/2019</v>
          </cell>
          <cell r="C107" t="str">
            <v>Wilson Kisompe Toroge</v>
          </cell>
          <cell r="D107">
            <v>8.5</v>
          </cell>
          <cell r="E107">
            <v>9</v>
          </cell>
          <cell r="G107">
            <v>8.75</v>
          </cell>
          <cell r="H107">
            <v>12</v>
          </cell>
          <cell r="I107">
            <v>12.5</v>
          </cell>
          <cell r="J107">
            <v>4.083333333333333</v>
          </cell>
          <cell r="K107">
            <v>10</v>
          </cell>
          <cell r="L107">
            <v>10</v>
          </cell>
          <cell r="N107">
            <v>10</v>
          </cell>
          <cell r="O107">
            <v>22.8</v>
          </cell>
          <cell r="P107">
            <v>11</v>
          </cell>
          <cell r="R107">
            <v>13</v>
          </cell>
          <cell r="S107">
            <v>11</v>
          </cell>
          <cell r="U107">
            <v>35</v>
          </cell>
          <cell r="V107">
            <v>58</v>
          </cell>
        </row>
        <row r="108">
          <cell r="B108" t="str">
            <v>E022-01-0845/2019</v>
          </cell>
          <cell r="C108" t="str">
            <v>Bright Mambo Maweu</v>
          </cell>
          <cell r="D108">
            <v>9</v>
          </cell>
          <cell r="E108">
            <v>9.5</v>
          </cell>
          <cell r="G108">
            <v>9.25</v>
          </cell>
          <cell r="H108">
            <v>10</v>
          </cell>
          <cell r="I108">
            <v>10</v>
          </cell>
          <cell r="J108">
            <v>3.333333333333333</v>
          </cell>
          <cell r="K108">
            <v>13</v>
          </cell>
          <cell r="L108">
            <v>13</v>
          </cell>
          <cell r="N108">
            <v>13</v>
          </cell>
          <cell r="O108">
            <v>25.6</v>
          </cell>
          <cell r="P108">
            <v>11</v>
          </cell>
          <cell r="R108">
            <v>9</v>
          </cell>
          <cell r="S108">
            <v>15</v>
          </cell>
          <cell r="U108">
            <v>35</v>
          </cell>
          <cell r="V108">
            <v>61</v>
          </cell>
        </row>
        <row r="109">
          <cell r="B109" t="str">
            <v>E022-01-0866/2019</v>
          </cell>
          <cell r="C109" t="str">
            <v>Edwin Kariuki MAINA</v>
          </cell>
          <cell r="D109">
            <v>9</v>
          </cell>
          <cell r="E109">
            <v>9.5</v>
          </cell>
          <cell r="G109">
            <v>9.25</v>
          </cell>
          <cell r="H109">
            <v>12</v>
          </cell>
          <cell r="I109">
            <v>12.5</v>
          </cell>
          <cell r="J109">
            <v>4.083333333333333</v>
          </cell>
          <cell r="K109">
            <v>13</v>
          </cell>
          <cell r="L109">
            <v>13</v>
          </cell>
          <cell r="N109">
            <v>13</v>
          </cell>
          <cell r="O109">
            <v>26.3</v>
          </cell>
          <cell r="P109">
            <v>6</v>
          </cell>
          <cell r="Q109">
            <v>6</v>
          </cell>
          <cell r="S109">
            <v>14</v>
          </cell>
          <cell r="U109">
            <v>26</v>
          </cell>
          <cell r="V109">
            <v>52</v>
          </cell>
        </row>
        <row r="110">
          <cell r="B110" t="str">
            <v>E022-01-2007/2019</v>
          </cell>
          <cell r="C110" t="str">
            <v>John Njuguna Kabi</v>
          </cell>
          <cell r="D110">
            <v>7.5</v>
          </cell>
          <cell r="E110">
            <v>9.5</v>
          </cell>
          <cell r="G110">
            <v>8.5</v>
          </cell>
          <cell r="H110">
            <v>14</v>
          </cell>
          <cell r="I110">
            <v>13</v>
          </cell>
          <cell r="J110">
            <v>4.5</v>
          </cell>
          <cell r="K110">
            <v>12</v>
          </cell>
          <cell r="L110">
            <v>12.5</v>
          </cell>
          <cell r="N110">
            <v>12.25</v>
          </cell>
          <cell r="O110">
            <v>25.1</v>
          </cell>
          <cell r="P110">
            <v>13</v>
          </cell>
          <cell r="Q110">
            <v>7</v>
          </cell>
          <cell r="S110">
            <v>16</v>
          </cell>
          <cell r="U110">
            <v>36</v>
          </cell>
          <cell r="V110">
            <v>61</v>
          </cell>
        </row>
        <row r="111">
          <cell r="B111" t="str">
            <v>E022-01-1087/2018</v>
          </cell>
          <cell r="C111" t="str">
            <v>Humprey Muasya Mutua</v>
          </cell>
          <cell r="D111">
            <v>9</v>
          </cell>
          <cell r="E111">
            <v>9.5</v>
          </cell>
          <cell r="G111">
            <v>9.25</v>
          </cell>
          <cell r="H111">
            <v>10</v>
          </cell>
          <cell r="I111">
            <v>10</v>
          </cell>
          <cell r="J111">
            <v>3.333333333333333</v>
          </cell>
          <cell r="K111">
            <v>13</v>
          </cell>
          <cell r="L111">
            <v>13.5</v>
          </cell>
          <cell r="N111">
            <v>13.25</v>
          </cell>
          <cell r="O111">
            <v>26.2</v>
          </cell>
          <cell r="P111">
            <v>5</v>
          </cell>
          <cell r="R111">
            <v>9</v>
          </cell>
          <cell r="T111">
            <v>18</v>
          </cell>
          <cell r="U111">
            <v>32</v>
          </cell>
          <cell r="V111">
            <v>58</v>
          </cell>
        </row>
        <row r="112">
          <cell r="B112" t="str">
            <v>E022-01-1755/2018</v>
          </cell>
          <cell r="C112" t="str">
            <v>Quinton Muriuki Wanjohi</v>
          </cell>
          <cell r="D112">
            <v>9</v>
          </cell>
          <cell r="E112">
            <v>9.5</v>
          </cell>
          <cell r="G112">
            <v>9.25</v>
          </cell>
          <cell r="H112">
            <v>13</v>
          </cell>
          <cell r="I112">
            <v>13</v>
          </cell>
          <cell r="J112">
            <v>4.3333333333333339</v>
          </cell>
          <cell r="K112">
            <v>12</v>
          </cell>
          <cell r="L112">
            <v>12.5</v>
          </cell>
          <cell r="N112">
            <v>12.25</v>
          </cell>
          <cell r="O112">
            <v>25.8</v>
          </cell>
          <cell r="P112">
            <v>8</v>
          </cell>
          <cell r="R112">
            <v>9</v>
          </cell>
          <cell r="S112">
            <v>11</v>
          </cell>
          <cell r="U112">
            <v>28</v>
          </cell>
          <cell r="V112">
            <v>54</v>
          </cell>
        </row>
        <row r="113">
          <cell r="B113" t="str">
            <v>E022-01-1887/2018</v>
          </cell>
          <cell r="C113" t="str">
            <v>Elias Nderitu Ndumo</v>
          </cell>
          <cell r="D113">
            <v>9</v>
          </cell>
          <cell r="E113">
            <v>9.5</v>
          </cell>
          <cell r="G113">
            <v>9.25</v>
          </cell>
          <cell r="H113">
            <v>11</v>
          </cell>
          <cell r="I113">
            <v>11</v>
          </cell>
          <cell r="J113">
            <v>3.6666666666666665</v>
          </cell>
          <cell r="K113">
            <v>13</v>
          </cell>
          <cell r="L113">
            <v>13</v>
          </cell>
          <cell r="N113">
            <v>13</v>
          </cell>
          <cell r="O113">
            <v>22.3</v>
          </cell>
          <cell r="P113">
            <v>3</v>
          </cell>
          <cell r="Q113">
            <v>3</v>
          </cell>
          <cell r="S113">
            <v>8</v>
          </cell>
          <cell r="U113">
            <v>14</v>
          </cell>
          <cell r="V113">
            <v>36</v>
          </cell>
        </row>
        <row r="114">
          <cell r="B114" t="str">
            <v>E022-01-2069/2018</v>
          </cell>
          <cell r="C114" t="str">
            <v>Eizabeth Mugure Maina</v>
          </cell>
          <cell r="D114">
            <v>8.5</v>
          </cell>
          <cell r="E114">
            <v>9</v>
          </cell>
          <cell r="G114">
            <v>8.75</v>
          </cell>
          <cell r="H114">
            <v>13</v>
          </cell>
          <cell r="I114">
            <v>13</v>
          </cell>
          <cell r="J114">
            <v>4.3333333333333339</v>
          </cell>
          <cell r="K114">
            <v>12</v>
          </cell>
          <cell r="L114">
            <v>12.5</v>
          </cell>
          <cell r="N114">
            <v>12.25</v>
          </cell>
          <cell r="O114">
            <v>21</v>
          </cell>
          <cell r="P114">
            <v>2</v>
          </cell>
          <cell r="R114">
            <v>7</v>
          </cell>
          <cell r="T114">
            <v>3</v>
          </cell>
          <cell r="U114">
            <v>12</v>
          </cell>
          <cell r="V114">
            <v>33</v>
          </cell>
        </row>
        <row r="115">
          <cell r="B115" t="str">
            <v>E022-01-0698/2017</v>
          </cell>
          <cell r="C115" t="str">
            <v>Muriuki Simon Mwangi</v>
          </cell>
          <cell r="D115">
            <v>7</v>
          </cell>
          <cell r="E115">
            <v>8</v>
          </cell>
          <cell r="G115">
            <v>7.5</v>
          </cell>
          <cell r="J115">
            <v>0</v>
          </cell>
          <cell r="K115">
            <v>12</v>
          </cell>
          <cell r="L115">
            <v>12.5</v>
          </cell>
          <cell r="N115">
            <v>12.25</v>
          </cell>
          <cell r="O115">
            <v>19.8</v>
          </cell>
          <cell r="P115">
            <v>11</v>
          </cell>
          <cell r="R115">
            <v>12</v>
          </cell>
          <cell r="T115">
            <v>9</v>
          </cell>
          <cell r="U115">
            <v>32</v>
          </cell>
          <cell r="V115">
            <v>52</v>
          </cell>
        </row>
        <row r="116">
          <cell r="B116" t="str">
            <v>E022-01-1097/2018</v>
          </cell>
          <cell r="C116" t="str">
            <v>Johnstone Gakonya NDUNG'U</v>
          </cell>
          <cell r="D116">
            <v>7</v>
          </cell>
          <cell r="E116">
            <v>8</v>
          </cell>
          <cell r="G116">
            <v>7.5</v>
          </cell>
          <cell r="J116">
            <v>0</v>
          </cell>
          <cell r="K116">
            <v>12</v>
          </cell>
          <cell r="L116">
            <v>12.5</v>
          </cell>
          <cell r="N116">
            <v>12.25</v>
          </cell>
          <cell r="O116">
            <v>19.8</v>
          </cell>
          <cell r="U116" t="str">
            <v/>
          </cell>
          <cell r="V116">
            <v>20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 refreshError="1">
        <row r="15">
          <cell r="B15" t="str">
            <v>E022-01-0935/2020</v>
          </cell>
          <cell r="C15" t="str">
            <v>Joan  Wambui   KABURA</v>
          </cell>
          <cell r="D15">
            <v>10</v>
          </cell>
          <cell r="E15">
            <v>33</v>
          </cell>
          <cell r="F15">
            <v>11</v>
          </cell>
          <cell r="G15">
            <v>20.416666666666668</v>
          </cell>
          <cell r="H15">
            <v>8.6</v>
          </cell>
          <cell r="I15">
            <v>42</v>
          </cell>
          <cell r="J15">
            <v>0</v>
          </cell>
          <cell r="K15">
            <v>17</v>
          </cell>
          <cell r="L15">
            <v>37.4</v>
          </cell>
          <cell r="M15">
            <v>11</v>
          </cell>
          <cell r="N15">
            <v>0</v>
          </cell>
          <cell r="O15">
            <v>2</v>
          </cell>
          <cell r="P15">
            <v>16</v>
          </cell>
          <cell r="Q15">
            <v>0</v>
          </cell>
          <cell r="R15">
            <v>20.714285714285715</v>
          </cell>
          <cell r="S15">
            <v>58</v>
          </cell>
        </row>
        <row r="16">
          <cell r="B16" t="str">
            <v>E022-01-1013/2020</v>
          </cell>
          <cell r="C16" t="str">
            <v>Stephen Mwangi MAINA</v>
          </cell>
          <cell r="D16">
            <v>13</v>
          </cell>
          <cell r="E16">
            <v>28</v>
          </cell>
          <cell r="F16">
            <v>12</v>
          </cell>
          <cell r="G16">
            <v>21.666666666666668</v>
          </cell>
          <cell r="H16">
            <v>0</v>
          </cell>
          <cell r="I16">
            <v>45</v>
          </cell>
          <cell r="J16">
            <v>0</v>
          </cell>
          <cell r="K16">
            <v>9</v>
          </cell>
          <cell r="L16">
            <v>30.7</v>
          </cell>
          <cell r="M16">
            <v>10</v>
          </cell>
          <cell r="N16">
            <v>0</v>
          </cell>
          <cell r="O16">
            <v>15</v>
          </cell>
          <cell r="P16">
            <v>0</v>
          </cell>
          <cell r="Q16">
            <v>0</v>
          </cell>
          <cell r="R16">
            <v>17.857142857142858</v>
          </cell>
          <cell r="S16">
            <v>49</v>
          </cell>
        </row>
        <row r="17">
          <cell r="B17" t="str">
            <v>E022-01-1014/2020</v>
          </cell>
          <cell r="C17" t="str">
            <v>Joseph Kamau WAINAINA</v>
          </cell>
          <cell r="D17">
            <v>13</v>
          </cell>
          <cell r="E17">
            <v>28</v>
          </cell>
          <cell r="F17">
            <v>13</v>
          </cell>
          <cell r="G17">
            <v>22.166666666666668</v>
          </cell>
          <cell r="H17">
            <v>8.6</v>
          </cell>
          <cell r="I17">
            <v>45</v>
          </cell>
          <cell r="J17">
            <v>0</v>
          </cell>
          <cell r="K17">
            <v>17.600000000000001</v>
          </cell>
          <cell r="L17">
            <v>39.799999999999997</v>
          </cell>
          <cell r="M17">
            <v>14</v>
          </cell>
          <cell r="N17">
            <v>0</v>
          </cell>
          <cell r="O17">
            <v>10</v>
          </cell>
          <cell r="P17">
            <v>0</v>
          </cell>
          <cell r="Q17">
            <v>10</v>
          </cell>
          <cell r="R17">
            <v>24.285714285714285</v>
          </cell>
          <cell r="S17">
            <v>64</v>
          </cell>
        </row>
        <row r="18">
          <cell r="B18" t="str">
            <v>E022-01-1015/2020</v>
          </cell>
          <cell r="C18" t="str">
            <v>Denis Wanyaga GITAU</v>
          </cell>
          <cell r="D18">
            <v>13</v>
          </cell>
          <cell r="E18">
            <v>0</v>
          </cell>
          <cell r="F18">
            <v>0</v>
          </cell>
          <cell r="G18">
            <v>8.6666666666666661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8.6999999999999993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 t="str">
            <v/>
          </cell>
          <cell r="S18">
            <v>9</v>
          </cell>
        </row>
        <row r="19">
          <cell r="B19" t="str">
            <v>E022-01-1016/2020</v>
          </cell>
          <cell r="C19" t="str">
            <v>Moses Kimuhu WAITI</v>
          </cell>
          <cell r="D19">
            <v>13</v>
          </cell>
          <cell r="E19">
            <v>24</v>
          </cell>
          <cell r="F19">
            <v>16</v>
          </cell>
          <cell r="G19">
            <v>22.666666666666668</v>
          </cell>
          <cell r="H19">
            <v>8</v>
          </cell>
          <cell r="I19">
            <v>38</v>
          </cell>
          <cell r="J19">
            <v>0</v>
          </cell>
          <cell r="K19">
            <v>15.600000000000001</v>
          </cell>
          <cell r="L19">
            <v>38.299999999999997</v>
          </cell>
          <cell r="M19">
            <v>22</v>
          </cell>
          <cell r="N19">
            <v>0</v>
          </cell>
          <cell r="O19">
            <v>0</v>
          </cell>
          <cell r="P19">
            <v>19</v>
          </cell>
          <cell r="Q19">
            <v>0</v>
          </cell>
          <cell r="R19">
            <v>29.285714285714285</v>
          </cell>
          <cell r="S19">
            <v>68</v>
          </cell>
        </row>
        <row r="20">
          <cell r="B20" t="str">
            <v>E022-01-1017/2020</v>
          </cell>
          <cell r="C20" t="str">
            <v>Chris Mbuchiri NDUNG'U</v>
          </cell>
          <cell r="D20">
            <v>13</v>
          </cell>
          <cell r="E20">
            <v>24</v>
          </cell>
          <cell r="F20">
            <v>12</v>
          </cell>
          <cell r="G20">
            <v>20.666666666666668</v>
          </cell>
          <cell r="H20">
            <v>8</v>
          </cell>
          <cell r="I20">
            <v>38</v>
          </cell>
          <cell r="J20">
            <v>0</v>
          </cell>
          <cell r="K20">
            <v>15.600000000000001</v>
          </cell>
          <cell r="L20">
            <v>36.299999999999997</v>
          </cell>
          <cell r="M20">
            <v>5</v>
          </cell>
          <cell r="N20">
            <v>0</v>
          </cell>
          <cell r="O20">
            <v>14</v>
          </cell>
          <cell r="P20">
            <v>10</v>
          </cell>
          <cell r="Q20">
            <v>0</v>
          </cell>
          <cell r="R20">
            <v>20.714285714285715</v>
          </cell>
          <cell r="S20">
            <v>57</v>
          </cell>
        </row>
        <row r="21">
          <cell r="B21" t="str">
            <v>E022-01-1019/2020</v>
          </cell>
          <cell r="C21" t="str">
            <v>Yvonne Murugi MWITHALI</v>
          </cell>
          <cell r="D21">
            <v>8</v>
          </cell>
          <cell r="E21">
            <v>25</v>
          </cell>
          <cell r="F21">
            <v>13</v>
          </cell>
          <cell r="G21">
            <v>18.083333333333332</v>
          </cell>
          <cell r="H21">
            <v>6</v>
          </cell>
          <cell r="I21">
            <v>33</v>
          </cell>
          <cell r="J21">
            <v>0</v>
          </cell>
          <cell r="K21">
            <v>12.6</v>
          </cell>
          <cell r="L21">
            <v>30.7</v>
          </cell>
          <cell r="M21">
            <v>10</v>
          </cell>
          <cell r="N21">
            <v>18</v>
          </cell>
          <cell r="O21">
            <v>0</v>
          </cell>
          <cell r="P21">
            <v>16</v>
          </cell>
          <cell r="Q21">
            <v>0</v>
          </cell>
          <cell r="R21">
            <v>31.428571428571427</v>
          </cell>
          <cell r="S21">
            <v>62</v>
          </cell>
        </row>
        <row r="22">
          <cell r="B22" t="str">
            <v>E022-01-1020/2020</v>
          </cell>
          <cell r="C22" t="str">
            <v>Nathaniel Joash MWANIKI</v>
          </cell>
          <cell r="D22">
            <v>12</v>
          </cell>
          <cell r="E22">
            <v>34</v>
          </cell>
          <cell r="F22">
            <v>10</v>
          </cell>
          <cell r="G22">
            <v>21.5</v>
          </cell>
          <cell r="H22">
            <v>7.3</v>
          </cell>
          <cell r="I22">
            <v>42</v>
          </cell>
          <cell r="J22">
            <v>0</v>
          </cell>
          <cell r="K22">
            <v>15.7</v>
          </cell>
          <cell r="L22">
            <v>37.200000000000003</v>
          </cell>
          <cell r="M22">
            <v>3</v>
          </cell>
          <cell r="N22">
            <v>0</v>
          </cell>
          <cell r="O22">
            <v>0</v>
          </cell>
          <cell r="P22">
            <v>7</v>
          </cell>
          <cell r="Q22">
            <v>0</v>
          </cell>
          <cell r="R22">
            <v>7.1428571428571432</v>
          </cell>
          <cell r="S22">
            <v>44</v>
          </cell>
        </row>
        <row r="23">
          <cell r="B23" t="str">
            <v>E022-01-1021/2020</v>
          </cell>
          <cell r="C23" t="str">
            <v>David Kihara WANG'OMBE</v>
          </cell>
          <cell r="D23">
            <v>14</v>
          </cell>
          <cell r="E23">
            <v>28</v>
          </cell>
          <cell r="F23">
            <v>13</v>
          </cell>
          <cell r="G23">
            <v>22.833333333333332</v>
          </cell>
          <cell r="H23">
            <v>7.3</v>
          </cell>
          <cell r="I23">
            <v>29</v>
          </cell>
          <cell r="J23">
            <v>0</v>
          </cell>
          <cell r="K23">
            <v>13.100000000000001</v>
          </cell>
          <cell r="L23">
            <v>35.9</v>
          </cell>
          <cell r="M23">
            <v>12</v>
          </cell>
          <cell r="N23">
            <v>18</v>
          </cell>
          <cell r="O23">
            <v>0</v>
          </cell>
          <cell r="P23">
            <v>0</v>
          </cell>
          <cell r="Q23">
            <v>0</v>
          </cell>
          <cell r="R23">
            <v>21.428571428571427</v>
          </cell>
          <cell r="S23">
            <v>57</v>
          </cell>
        </row>
        <row r="24">
          <cell r="B24" t="str">
            <v>E022-01-1022/2020</v>
          </cell>
          <cell r="C24" t="str">
            <v>Joseph Gichuki MBATHI</v>
          </cell>
          <cell r="D24">
            <v>14</v>
          </cell>
          <cell r="E24">
            <v>33</v>
          </cell>
          <cell r="F24">
            <v>12</v>
          </cell>
          <cell r="G24">
            <v>23.583333333333332</v>
          </cell>
          <cell r="H24">
            <v>8.6</v>
          </cell>
          <cell r="I24">
            <v>45</v>
          </cell>
          <cell r="J24">
            <v>0</v>
          </cell>
          <cell r="K24">
            <v>17.600000000000001</v>
          </cell>
          <cell r="L24">
            <v>41.2</v>
          </cell>
          <cell r="M24">
            <v>1</v>
          </cell>
          <cell r="N24">
            <v>0</v>
          </cell>
          <cell r="O24">
            <v>16</v>
          </cell>
          <cell r="P24">
            <v>14</v>
          </cell>
          <cell r="Q24">
            <v>0</v>
          </cell>
          <cell r="R24">
            <v>22.142857142857142</v>
          </cell>
          <cell r="S24">
            <v>63</v>
          </cell>
        </row>
        <row r="25">
          <cell r="B25" t="str">
            <v>E022-01-1024/2020</v>
          </cell>
          <cell r="C25" t="str">
            <v>John Kabue MUMBI</v>
          </cell>
          <cell r="D25">
            <v>9</v>
          </cell>
          <cell r="E25">
            <v>19</v>
          </cell>
          <cell r="F25">
            <v>13</v>
          </cell>
          <cell r="G25">
            <v>17.25</v>
          </cell>
          <cell r="H25">
            <v>6</v>
          </cell>
          <cell r="I25">
            <v>33</v>
          </cell>
          <cell r="J25">
            <v>0</v>
          </cell>
          <cell r="K25">
            <v>12.6</v>
          </cell>
          <cell r="L25">
            <v>29.9</v>
          </cell>
          <cell r="M25">
            <v>11</v>
          </cell>
          <cell r="N25">
            <v>0</v>
          </cell>
          <cell r="O25">
            <v>14</v>
          </cell>
          <cell r="P25">
            <v>17</v>
          </cell>
          <cell r="Q25">
            <v>0</v>
          </cell>
          <cell r="R25">
            <v>30</v>
          </cell>
          <cell r="S25">
            <v>60</v>
          </cell>
        </row>
        <row r="26">
          <cell r="B26" t="str">
            <v>E022-01-1025/2020</v>
          </cell>
          <cell r="C26" t="str">
            <v>David Budi WAWERU</v>
          </cell>
          <cell r="D26">
            <v>14</v>
          </cell>
          <cell r="E26">
            <v>28</v>
          </cell>
          <cell r="F26">
            <v>15</v>
          </cell>
          <cell r="G26">
            <v>23.833333333333332</v>
          </cell>
          <cell r="H26">
            <v>7.3</v>
          </cell>
          <cell r="I26">
            <v>29</v>
          </cell>
          <cell r="J26">
            <v>0</v>
          </cell>
          <cell r="K26">
            <v>13.100000000000001</v>
          </cell>
          <cell r="L26">
            <v>36.9</v>
          </cell>
          <cell r="M26">
            <v>11</v>
          </cell>
          <cell r="N26">
            <v>0</v>
          </cell>
          <cell r="O26">
            <v>14</v>
          </cell>
          <cell r="P26">
            <v>11</v>
          </cell>
          <cell r="Q26">
            <v>0</v>
          </cell>
          <cell r="R26">
            <v>25.714285714285715</v>
          </cell>
          <cell r="S26">
            <v>63</v>
          </cell>
        </row>
        <row r="27">
          <cell r="B27" t="str">
            <v>E022-01-1026/2020</v>
          </cell>
          <cell r="C27" t="str">
            <v>Dennis wamutitu WAMBUGU</v>
          </cell>
          <cell r="D27">
            <v>7.5</v>
          </cell>
          <cell r="E27">
            <v>19</v>
          </cell>
          <cell r="F27">
            <v>11</v>
          </cell>
          <cell r="G27">
            <v>15.25</v>
          </cell>
          <cell r="H27">
            <v>4.5999999999999996</v>
          </cell>
          <cell r="I27">
            <v>33</v>
          </cell>
          <cell r="J27">
            <v>0</v>
          </cell>
          <cell r="K27">
            <v>11.200000000000001</v>
          </cell>
          <cell r="L27">
            <v>26.5</v>
          </cell>
          <cell r="M27">
            <v>25</v>
          </cell>
          <cell r="N27">
            <v>0</v>
          </cell>
          <cell r="O27">
            <v>16</v>
          </cell>
          <cell r="P27">
            <v>12</v>
          </cell>
          <cell r="Q27">
            <v>0</v>
          </cell>
          <cell r="R27">
            <v>37.857142857142854</v>
          </cell>
          <cell r="S27">
            <v>64</v>
          </cell>
        </row>
        <row r="28">
          <cell r="B28" t="str">
            <v>E022-01-1027/2020</v>
          </cell>
          <cell r="C28" t="str">
            <v>Alfred  GITHINJI</v>
          </cell>
          <cell r="D28">
            <v>11</v>
          </cell>
          <cell r="E28">
            <v>28</v>
          </cell>
          <cell r="F28">
            <v>13</v>
          </cell>
          <cell r="G28">
            <v>20.833333333333332</v>
          </cell>
          <cell r="H28">
            <v>0</v>
          </cell>
          <cell r="I28">
            <v>45</v>
          </cell>
          <cell r="J28">
            <v>0</v>
          </cell>
          <cell r="K28">
            <v>9</v>
          </cell>
          <cell r="L28">
            <v>29.8</v>
          </cell>
          <cell r="M28">
            <v>20</v>
          </cell>
          <cell r="N28">
            <v>18</v>
          </cell>
          <cell r="O28">
            <v>0</v>
          </cell>
          <cell r="P28">
            <v>17</v>
          </cell>
          <cell r="Q28">
            <v>0</v>
          </cell>
          <cell r="R28">
            <v>39.285714285714285</v>
          </cell>
          <cell r="S28">
            <v>69</v>
          </cell>
        </row>
        <row r="29">
          <cell r="B29" t="str">
            <v>E022-01-1028/2020</v>
          </cell>
          <cell r="C29" t="str">
            <v>Marvin Dennis Muchugi WAIREGI</v>
          </cell>
          <cell r="D29">
            <v>14</v>
          </cell>
          <cell r="E29">
            <v>28</v>
          </cell>
          <cell r="F29">
            <v>10</v>
          </cell>
          <cell r="G29">
            <v>21.333333333333332</v>
          </cell>
          <cell r="H29">
            <v>7.3</v>
          </cell>
          <cell r="I29">
            <v>29</v>
          </cell>
          <cell r="J29">
            <v>0</v>
          </cell>
          <cell r="K29">
            <v>13.100000000000001</v>
          </cell>
          <cell r="L29">
            <v>34.4</v>
          </cell>
          <cell r="M29">
            <v>2</v>
          </cell>
          <cell r="N29">
            <v>0</v>
          </cell>
          <cell r="O29">
            <v>13</v>
          </cell>
          <cell r="P29">
            <v>0</v>
          </cell>
          <cell r="Q29">
            <v>0</v>
          </cell>
          <cell r="R29">
            <v>10.714285714285714</v>
          </cell>
          <cell r="S29">
            <v>45</v>
          </cell>
        </row>
        <row r="30">
          <cell r="B30" t="str">
            <v>E022-01-1029/2020</v>
          </cell>
          <cell r="C30" t="str">
            <v>George Muhia NGOTHO</v>
          </cell>
          <cell r="D30">
            <v>11</v>
          </cell>
          <cell r="E30">
            <v>33</v>
          </cell>
          <cell r="F30">
            <v>12</v>
          </cell>
          <cell r="G30">
            <v>21.583333333333332</v>
          </cell>
          <cell r="H30">
            <v>0</v>
          </cell>
          <cell r="I30">
            <v>34</v>
          </cell>
          <cell r="J30">
            <v>0</v>
          </cell>
          <cell r="K30">
            <v>6.8000000000000007</v>
          </cell>
          <cell r="L30">
            <v>28.4</v>
          </cell>
          <cell r="M30">
            <v>5</v>
          </cell>
          <cell r="N30">
            <v>0</v>
          </cell>
          <cell r="O30">
            <v>14</v>
          </cell>
          <cell r="P30">
            <v>12</v>
          </cell>
          <cell r="Q30">
            <v>0</v>
          </cell>
          <cell r="R30">
            <v>22.142857142857142</v>
          </cell>
          <cell r="S30">
            <v>51</v>
          </cell>
        </row>
        <row r="31">
          <cell r="B31" t="str">
            <v>E022-01-1030/2020</v>
          </cell>
          <cell r="C31" t="str">
            <v>Denis Karanja NJUGUNA</v>
          </cell>
          <cell r="D31">
            <v>13</v>
          </cell>
          <cell r="E31">
            <v>24</v>
          </cell>
          <cell r="F31">
            <v>11</v>
          </cell>
          <cell r="G31">
            <v>20.166666666666668</v>
          </cell>
          <cell r="H31">
            <v>8</v>
          </cell>
          <cell r="I31">
            <v>38</v>
          </cell>
          <cell r="J31">
            <v>0</v>
          </cell>
          <cell r="K31">
            <v>15.600000000000001</v>
          </cell>
          <cell r="L31">
            <v>35.799999999999997</v>
          </cell>
          <cell r="M31">
            <v>12</v>
          </cell>
          <cell r="N31">
            <v>0</v>
          </cell>
          <cell r="O31">
            <v>5</v>
          </cell>
          <cell r="P31">
            <v>0</v>
          </cell>
          <cell r="Q31">
            <v>11</v>
          </cell>
          <cell r="R31">
            <v>20</v>
          </cell>
          <cell r="S31">
            <v>56</v>
          </cell>
        </row>
        <row r="32">
          <cell r="B32" t="str">
            <v>E022-01-1031/2020</v>
          </cell>
          <cell r="C32" t="str">
            <v>Alex Kamau WANGARI</v>
          </cell>
          <cell r="D32">
            <v>12.5</v>
          </cell>
          <cell r="E32">
            <v>33</v>
          </cell>
          <cell r="F32">
            <v>0</v>
          </cell>
          <cell r="G32">
            <v>24.875</v>
          </cell>
          <cell r="H32">
            <v>0</v>
          </cell>
          <cell r="I32">
            <v>34</v>
          </cell>
          <cell r="J32">
            <v>0</v>
          </cell>
          <cell r="K32">
            <v>6.8000000000000007</v>
          </cell>
          <cell r="L32">
            <v>31.7</v>
          </cell>
          <cell r="M32">
            <v>14</v>
          </cell>
          <cell r="N32">
            <v>0</v>
          </cell>
          <cell r="O32">
            <v>12</v>
          </cell>
          <cell r="P32">
            <v>13</v>
          </cell>
          <cell r="Q32">
            <v>0</v>
          </cell>
          <cell r="R32">
            <v>27.857142857142858</v>
          </cell>
          <cell r="S32">
            <v>60</v>
          </cell>
        </row>
        <row r="33">
          <cell r="B33" t="str">
            <v>E022-01-1032/2020</v>
          </cell>
          <cell r="C33" t="str">
            <v>Douglas Ndukuyo MWANIKI</v>
          </cell>
          <cell r="D33">
            <v>14</v>
          </cell>
          <cell r="E33">
            <v>23</v>
          </cell>
          <cell r="F33">
            <v>5.5</v>
          </cell>
          <cell r="G33">
            <v>17.833333333333332</v>
          </cell>
          <cell r="H33">
            <v>0</v>
          </cell>
          <cell r="I33">
            <v>30</v>
          </cell>
          <cell r="J33">
            <v>0</v>
          </cell>
          <cell r="K33">
            <v>6</v>
          </cell>
          <cell r="L33">
            <v>23.8</v>
          </cell>
          <cell r="M33">
            <v>10</v>
          </cell>
          <cell r="N33">
            <v>0</v>
          </cell>
          <cell r="O33">
            <v>15</v>
          </cell>
          <cell r="P33">
            <v>11</v>
          </cell>
          <cell r="Q33">
            <v>0</v>
          </cell>
          <cell r="R33">
            <v>25.714285714285715</v>
          </cell>
          <cell r="S33">
            <v>50</v>
          </cell>
        </row>
        <row r="34">
          <cell r="B34" t="str">
            <v>E022-01-1033/2020</v>
          </cell>
          <cell r="C34" t="str">
            <v>Simon Mwaura GICHIRI</v>
          </cell>
          <cell r="D34">
            <v>13</v>
          </cell>
          <cell r="E34">
            <v>24</v>
          </cell>
          <cell r="F34">
            <v>12</v>
          </cell>
          <cell r="G34">
            <v>20.666666666666668</v>
          </cell>
          <cell r="H34">
            <v>8</v>
          </cell>
          <cell r="I34">
            <v>38</v>
          </cell>
          <cell r="J34">
            <v>0</v>
          </cell>
          <cell r="K34">
            <v>15.600000000000001</v>
          </cell>
          <cell r="L34">
            <v>36.299999999999997</v>
          </cell>
          <cell r="M34">
            <v>15</v>
          </cell>
          <cell r="N34">
            <v>0</v>
          </cell>
          <cell r="O34">
            <v>13</v>
          </cell>
          <cell r="P34">
            <v>0</v>
          </cell>
          <cell r="Q34">
            <v>16</v>
          </cell>
          <cell r="R34">
            <v>31.428571428571427</v>
          </cell>
          <cell r="S34">
            <v>68</v>
          </cell>
        </row>
        <row r="35">
          <cell r="B35" t="str">
            <v>E022-01-1035/2020</v>
          </cell>
          <cell r="C35" t="str">
            <v>Agnes Mulekye MUTEMI</v>
          </cell>
          <cell r="D35">
            <v>13</v>
          </cell>
          <cell r="E35">
            <v>32</v>
          </cell>
          <cell r="F35">
            <v>14</v>
          </cell>
          <cell r="G35">
            <v>23.666666666666668</v>
          </cell>
          <cell r="H35">
            <v>8.6</v>
          </cell>
          <cell r="I35">
            <v>40</v>
          </cell>
          <cell r="J35">
            <v>0</v>
          </cell>
          <cell r="K35">
            <v>16.600000000000001</v>
          </cell>
          <cell r="L35">
            <v>40.299999999999997</v>
          </cell>
          <cell r="M35">
            <v>13</v>
          </cell>
          <cell r="N35">
            <v>0</v>
          </cell>
          <cell r="O35">
            <v>15</v>
          </cell>
          <cell r="P35">
            <v>5</v>
          </cell>
          <cell r="Q35">
            <v>0</v>
          </cell>
          <cell r="R35">
            <v>23.571428571428573</v>
          </cell>
          <cell r="S35">
            <v>64</v>
          </cell>
        </row>
        <row r="36">
          <cell r="B36" t="str">
            <v>E022-01-1038/2020</v>
          </cell>
          <cell r="C36" t="str">
            <v>Ian Kamau NJUGUNA</v>
          </cell>
          <cell r="D36">
            <v>9</v>
          </cell>
          <cell r="E36">
            <v>19</v>
          </cell>
          <cell r="F36">
            <v>10</v>
          </cell>
          <cell r="G36">
            <v>15.75</v>
          </cell>
          <cell r="H36">
            <v>8.6</v>
          </cell>
          <cell r="I36">
            <v>36</v>
          </cell>
          <cell r="J36">
            <v>0</v>
          </cell>
          <cell r="K36">
            <v>15.8</v>
          </cell>
          <cell r="L36">
            <v>31.6</v>
          </cell>
          <cell r="M36">
            <v>16</v>
          </cell>
          <cell r="N36">
            <v>0</v>
          </cell>
          <cell r="O36">
            <v>13</v>
          </cell>
          <cell r="P36">
            <v>0</v>
          </cell>
          <cell r="Q36">
            <v>13</v>
          </cell>
          <cell r="R36">
            <v>30</v>
          </cell>
          <cell r="S36">
            <v>62</v>
          </cell>
        </row>
        <row r="37">
          <cell r="B37" t="str">
            <v>E022-01-1040/2020</v>
          </cell>
          <cell r="C37" t="str">
            <v>Salome Mukuhi KIIRIA</v>
          </cell>
          <cell r="D37">
            <v>9</v>
          </cell>
          <cell r="E37">
            <v>34</v>
          </cell>
          <cell r="F37">
            <v>12</v>
          </cell>
          <cell r="G37">
            <v>20.499999999999996</v>
          </cell>
          <cell r="H37">
            <v>7.3</v>
          </cell>
          <cell r="I37">
            <v>42</v>
          </cell>
          <cell r="J37">
            <v>0</v>
          </cell>
          <cell r="K37">
            <v>15.7</v>
          </cell>
          <cell r="L37">
            <v>36.200000000000003</v>
          </cell>
          <cell r="M37">
            <v>16</v>
          </cell>
          <cell r="N37">
            <v>0</v>
          </cell>
          <cell r="O37">
            <v>15</v>
          </cell>
          <cell r="P37">
            <v>16</v>
          </cell>
          <cell r="Q37">
            <v>0</v>
          </cell>
          <cell r="R37">
            <v>33.571428571428569</v>
          </cell>
          <cell r="S37">
            <v>70</v>
          </cell>
        </row>
        <row r="38">
          <cell r="B38" t="str">
            <v>E022-01-1041/2020</v>
          </cell>
          <cell r="C38" t="str">
            <v>Moses Mwangi KANGETHE</v>
          </cell>
          <cell r="D38">
            <v>14</v>
          </cell>
          <cell r="E38">
            <v>28</v>
          </cell>
          <cell r="F38">
            <v>18</v>
          </cell>
          <cell r="G38">
            <v>25.333333333333332</v>
          </cell>
          <cell r="H38">
            <v>9.3000000000000007</v>
          </cell>
          <cell r="I38">
            <v>37</v>
          </cell>
          <cell r="J38">
            <v>0</v>
          </cell>
          <cell r="K38">
            <v>16.7</v>
          </cell>
          <cell r="L38">
            <v>42</v>
          </cell>
          <cell r="M38">
            <v>11</v>
          </cell>
          <cell r="N38">
            <v>0</v>
          </cell>
          <cell r="O38">
            <v>9</v>
          </cell>
          <cell r="P38">
            <v>0</v>
          </cell>
          <cell r="Q38">
            <v>17</v>
          </cell>
          <cell r="R38">
            <v>26.428571428571427</v>
          </cell>
          <cell r="S38">
            <v>68</v>
          </cell>
        </row>
        <row r="39">
          <cell r="B39" t="str">
            <v>E022-01-1042/2020</v>
          </cell>
          <cell r="C39" t="str">
            <v>Stephen Munzyu MAINGI</v>
          </cell>
          <cell r="D39">
            <v>8</v>
          </cell>
          <cell r="E39">
            <v>29</v>
          </cell>
          <cell r="F39">
            <v>17</v>
          </cell>
          <cell r="G39">
            <v>21.083333333333332</v>
          </cell>
          <cell r="H39">
            <v>6</v>
          </cell>
          <cell r="I39">
            <v>43</v>
          </cell>
          <cell r="J39">
            <v>0</v>
          </cell>
          <cell r="K39">
            <v>14.6</v>
          </cell>
          <cell r="L39">
            <v>35.700000000000003</v>
          </cell>
          <cell r="M39">
            <v>18</v>
          </cell>
          <cell r="N39">
            <v>17</v>
          </cell>
          <cell r="O39">
            <v>0</v>
          </cell>
          <cell r="P39">
            <v>10</v>
          </cell>
          <cell r="Q39">
            <v>0</v>
          </cell>
          <cell r="R39">
            <v>32.142857142857146</v>
          </cell>
          <cell r="S39">
            <v>68</v>
          </cell>
        </row>
        <row r="40">
          <cell r="B40" t="str">
            <v>E022-01-1043/2020</v>
          </cell>
          <cell r="C40" t="str">
            <v>Amos Sila MULWA</v>
          </cell>
          <cell r="D40">
            <v>12</v>
          </cell>
          <cell r="E40">
            <v>34</v>
          </cell>
          <cell r="F40">
            <v>14</v>
          </cell>
          <cell r="G40">
            <v>23.499999999999996</v>
          </cell>
          <cell r="H40">
            <v>6.6</v>
          </cell>
          <cell r="I40">
            <v>42</v>
          </cell>
          <cell r="J40">
            <v>0</v>
          </cell>
          <cell r="K40">
            <v>15</v>
          </cell>
          <cell r="L40">
            <v>38.5</v>
          </cell>
          <cell r="M40">
            <v>19.5</v>
          </cell>
          <cell r="N40">
            <v>18</v>
          </cell>
          <cell r="O40">
            <v>0</v>
          </cell>
          <cell r="P40">
            <v>18</v>
          </cell>
          <cell r="Q40">
            <v>0</v>
          </cell>
          <cell r="R40">
            <v>39.642857142857146</v>
          </cell>
          <cell r="S40">
            <v>78</v>
          </cell>
        </row>
        <row r="41">
          <cell r="B41" t="str">
            <v>E022-01-1044/2020</v>
          </cell>
          <cell r="C41" t="str">
            <v>Muthawa  KIVAA</v>
          </cell>
          <cell r="D41">
            <v>9</v>
          </cell>
          <cell r="E41">
            <v>31</v>
          </cell>
          <cell r="F41">
            <v>3</v>
          </cell>
          <cell r="G41">
            <v>15.25</v>
          </cell>
          <cell r="H41">
            <v>4.5999999999999996</v>
          </cell>
          <cell r="I41">
            <v>35</v>
          </cell>
          <cell r="J41">
            <v>0</v>
          </cell>
          <cell r="K41">
            <v>11.6</v>
          </cell>
          <cell r="L41">
            <v>26.9</v>
          </cell>
          <cell r="M41">
            <v>8</v>
          </cell>
          <cell r="N41">
            <v>11</v>
          </cell>
          <cell r="O41">
            <v>0</v>
          </cell>
          <cell r="P41">
            <v>14</v>
          </cell>
          <cell r="Q41">
            <v>0</v>
          </cell>
          <cell r="R41">
            <v>23.571428571428573</v>
          </cell>
          <cell r="S41">
            <v>50</v>
          </cell>
        </row>
        <row r="42">
          <cell r="B42" t="str">
            <v>E022-01-1045/2020</v>
          </cell>
          <cell r="C42" t="str">
            <v>Joshua  Maina  KAMAU</v>
          </cell>
          <cell r="D42">
            <v>10</v>
          </cell>
          <cell r="E42">
            <v>28</v>
          </cell>
          <cell r="F42">
            <v>14</v>
          </cell>
          <cell r="G42">
            <v>20.666666666666664</v>
          </cell>
          <cell r="H42">
            <v>0</v>
          </cell>
          <cell r="I42">
            <v>39</v>
          </cell>
          <cell r="J42">
            <v>0</v>
          </cell>
          <cell r="K42">
            <v>7.8000000000000007</v>
          </cell>
          <cell r="L42">
            <v>28.5</v>
          </cell>
          <cell r="M42">
            <v>5</v>
          </cell>
          <cell r="N42">
            <v>0</v>
          </cell>
          <cell r="O42">
            <v>13</v>
          </cell>
          <cell r="P42">
            <v>12</v>
          </cell>
          <cell r="Q42">
            <v>0</v>
          </cell>
          <cell r="R42">
            <v>21.428571428571427</v>
          </cell>
          <cell r="S42">
            <v>50</v>
          </cell>
        </row>
        <row r="43">
          <cell r="B43" t="str">
            <v>E022-01-1046/2020</v>
          </cell>
          <cell r="C43" t="str">
            <v>Sally Kinya KIMATHI</v>
          </cell>
          <cell r="D43">
            <v>13</v>
          </cell>
          <cell r="E43">
            <v>32</v>
          </cell>
          <cell r="F43">
            <v>15</v>
          </cell>
          <cell r="G43">
            <v>24.166666666666671</v>
          </cell>
          <cell r="H43">
            <v>8.6</v>
          </cell>
          <cell r="I43">
            <v>46</v>
          </cell>
          <cell r="J43">
            <v>0</v>
          </cell>
          <cell r="K43">
            <v>17.8</v>
          </cell>
          <cell r="L43">
            <v>42</v>
          </cell>
          <cell r="M43">
            <v>15</v>
          </cell>
          <cell r="N43">
            <v>0</v>
          </cell>
          <cell r="O43">
            <v>13</v>
          </cell>
          <cell r="P43">
            <v>16</v>
          </cell>
          <cell r="Q43">
            <v>0</v>
          </cell>
          <cell r="R43">
            <v>31.428571428571427</v>
          </cell>
          <cell r="S43">
            <v>73</v>
          </cell>
        </row>
        <row r="44">
          <cell r="B44" t="str">
            <v>E022-01-1047/2020</v>
          </cell>
          <cell r="C44" t="str">
            <v>Angela Waithera MAINA</v>
          </cell>
          <cell r="D44">
            <v>9</v>
          </cell>
          <cell r="E44">
            <v>15</v>
          </cell>
          <cell r="F44">
            <v>5.5</v>
          </cell>
          <cell r="G44">
            <v>12.5</v>
          </cell>
          <cell r="H44">
            <v>8</v>
          </cell>
          <cell r="I44">
            <v>36</v>
          </cell>
          <cell r="J44">
            <v>0</v>
          </cell>
          <cell r="K44">
            <v>15.2</v>
          </cell>
          <cell r="L44">
            <v>27.7</v>
          </cell>
          <cell r="M44">
            <v>15</v>
          </cell>
          <cell r="N44">
            <v>19</v>
          </cell>
          <cell r="O44">
            <v>0</v>
          </cell>
          <cell r="P44">
            <v>13</v>
          </cell>
          <cell r="Q44">
            <v>0</v>
          </cell>
          <cell r="R44">
            <v>33.571428571428569</v>
          </cell>
          <cell r="S44">
            <v>61</v>
          </cell>
        </row>
        <row r="45">
          <cell r="B45" t="str">
            <v>E022-01-1048/2020</v>
          </cell>
          <cell r="C45" t="str">
            <v>Tony Clinton Mutuma</v>
          </cell>
          <cell r="D45">
            <v>11.5</v>
          </cell>
          <cell r="E45">
            <v>33</v>
          </cell>
          <cell r="F45">
            <v>11</v>
          </cell>
          <cell r="G45">
            <v>21.416666666666668</v>
          </cell>
          <cell r="H45">
            <v>8.6</v>
          </cell>
          <cell r="I45">
            <v>39</v>
          </cell>
          <cell r="J45">
            <v>0</v>
          </cell>
          <cell r="K45">
            <v>16.400000000000002</v>
          </cell>
          <cell r="L45">
            <v>37.799999999999997</v>
          </cell>
          <cell r="M45">
            <v>20</v>
          </cell>
          <cell r="N45">
            <v>0</v>
          </cell>
          <cell r="O45">
            <v>15</v>
          </cell>
          <cell r="P45">
            <v>8</v>
          </cell>
          <cell r="Q45">
            <v>0</v>
          </cell>
          <cell r="R45">
            <v>30.714285714285715</v>
          </cell>
          <cell r="S45">
            <v>69</v>
          </cell>
        </row>
        <row r="46">
          <cell r="B46" t="str">
            <v>E022-01-1050/2020</v>
          </cell>
          <cell r="C46" t="str">
            <v>Lewis Murithi MWENDA</v>
          </cell>
          <cell r="D46">
            <v>9</v>
          </cell>
          <cell r="E46">
            <v>31</v>
          </cell>
          <cell r="F46">
            <v>3</v>
          </cell>
          <cell r="G46">
            <v>15.25</v>
          </cell>
          <cell r="H46">
            <v>4.5999999999999996</v>
          </cell>
          <cell r="I46">
            <v>35</v>
          </cell>
          <cell r="J46">
            <v>0</v>
          </cell>
          <cell r="K46">
            <v>11.6</v>
          </cell>
          <cell r="L46">
            <v>26.9</v>
          </cell>
          <cell r="M46">
            <v>17</v>
          </cell>
          <cell r="N46">
            <v>0</v>
          </cell>
          <cell r="O46">
            <v>17</v>
          </cell>
          <cell r="P46">
            <v>18</v>
          </cell>
          <cell r="Q46">
            <v>0</v>
          </cell>
          <cell r="R46">
            <v>37.142857142857146</v>
          </cell>
          <cell r="S46">
            <v>64</v>
          </cell>
        </row>
        <row r="47">
          <cell r="B47" t="str">
            <v>E022-01-1052/2020</v>
          </cell>
          <cell r="C47" t="str">
            <v>Victor MWIRIGI</v>
          </cell>
          <cell r="D47">
            <v>9</v>
          </cell>
          <cell r="E47">
            <v>31</v>
          </cell>
          <cell r="F47">
            <v>3</v>
          </cell>
          <cell r="G47">
            <v>15.25</v>
          </cell>
          <cell r="H47">
            <v>4.5999999999999996</v>
          </cell>
          <cell r="I47">
            <v>35</v>
          </cell>
          <cell r="J47">
            <v>0</v>
          </cell>
          <cell r="K47">
            <v>11.6</v>
          </cell>
          <cell r="L47">
            <v>26.9</v>
          </cell>
          <cell r="M47">
            <v>11</v>
          </cell>
          <cell r="N47">
            <v>0</v>
          </cell>
          <cell r="O47">
            <v>14</v>
          </cell>
          <cell r="P47">
            <v>17</v>
          </cell>
          <cell r="Q47">
            <v>0</v>
          </cell>
          <cell r="R47">
            <v>30</v>
          </cell>
          <cell r="S47">
            <v>57</v>
          </cell>
        </row>
        <row r="48">
          <cell r="B48" t="str">
            <v>E022-01-1054/2020</v>
          </cell>
          <cell r="C48" t="str">
            <v>Julius Righa MGHANGA</v>
          </cell>
          <cell r="D48">
            <v>10.5</v>
          </cell>
          <cell r="E48">
            <v>30</v>
          </cell>
          <cell r="F48">
            <v>12</v>
          </cell>
          <cell r="G48">
            <v>20.499999999999996</v>
          </cell>
          <cell r="H48">
            <v>6.6</v>
          </cell>
          <cell r="I48">
            <v>42</v>
          </cell>
          <cell r="J48">
            <v>0</v>
          </cell>
          <cell r="K48">
            <v>15</v>
          </cell>
          <cell r="L48">
            <v>35.5</v>
          </cell>
          <cell r="M48">
            <v>24</v>
          </cell>
          <cell r="N48">
            <v>0</v>
          </cell>
          <cell r="O48">
            <v>19</v>
          </cell>
          <cell r="P48">
            <v>19</v>
          </cell>
          <cell r="Q48">
            <v>0</v>
          </cell>
          <cell r="R48">
            <v>44.285714285714285</v>
          </cell>
          <cell r="S48">
            <v>80</v>
          </cell>
        </row>
        <row r="49">
          <cell r="B49" t="str">
            <v>E022-01-1055/2020</v>
          </cell>
          <cell r="C49" t="str">
            <v>Albert  NGIGI</v>
          </cell>
          <cell r="D49">
            <v>11</v>
          </cell>
          <cell r="E49">
            <v>28</v>
          </cell>
          <cell r="F49">
            <v>5</v>
          </cell>
          <cell r="G49">
            <v>16.833333333333332</v>
          </cell>
          <cell r="H49">
            <v>8</v>
          </cell>
          <cell r="I49">
            <v>40</v>
          </cell>
          <cell r="J49">
            <v>0</v>
          </cell>
          <cell r="K49">
            <v>16</v>
          </cell>
          <cell r="L49">
            <v>32.799999999999997</v>
          </cell>
          <cell r="M49">
            <v>18</v>
          </cell>
          <cell r="N49">
            <v>17.5</v>
          </cell>
          <cell r="O49">
            <v>0</v>
          </cell>
          <cell r="P49">
            <v>0</v>
          </cell>
          <cell r="Q49">
            <v>19</v>
          </cell>
          <cell r="R49">
            <v>38.928571428571431</v>
          </cell>
          <cell r="S49">
            <v>72</v>
          </cell>
        </row>
        <row r="50">
          <cell r="B50" t="str">
            <v>E022-01-1056/2020</v>
          </cell>
          <cell r="C50" t="str">
            <v>Michael Adrian NGURU</v>
          </cell>
          <cell r="D50">
            <v>9</v>
          </cell>
          <cell r="E50">
            <v>15</v>
          </cell>
          <cell r="F50">
            <v>5.5</v>
          </cell>
          <cell r="G50">
            <v>12.5</v>
          </cell>
          <cell r="H50">
            <v>8</v>
          </cell>
          <cell r="I50">
            <v>36</v>
          </cell>
          <cell r="J50">
            <v>0</v>
          </cell>
          <cell r="K50">
            <v>15.2</v>
          </cell>
          <cell r="L50">
            <v>27.7</v>
          </cell>
          <cell r="M50">
            <v>15</v>
          </cell>
          <cell r="N50">
            <v>0</v>
          </cell>
          <cell r="O50">
            <v>13</v>
          </cell>
          <cell r="P50">
            <v>8</v>
          </cell>
          <cell r="Q50">
            <v>0</v>
          </cell>
          <cell r="R50">
            <v>25.714285714285715</v>
          </cell>
          <cell r="S50">
            <v>53</v>
          </cell>
        </row>
        <row r="51">
          <cell r="B51" t="str">
            <v>E022-01-1057/2020</v>
          </cell>
          <cell r="C51" t="str">
            <v>Gad Kimathi MURITHI</v>
          </cell>
          <cell r="D51">
            <v>8</v>
          </cell>
          <cell r="E51">
            <v>24</v>
          </cell>
          <cell r="F51">
            <v>5</v>
          </cell>
          <cell r="G51">
            <v>13.833333333333334</v>
          </cell>
          <cell r="H51">
            <v>8.6</v>
          </cell>
          <cell r="I51">
            <v>34</v>
          </cell>
          <cell r="J51">
            <v>0</v>
          </cell>
          <cell r="K51">
            <v>15.4</v>
          </cell>
          <cell r="L51">
            <v>29.2</v>
          </cell>
          <cell r="M51">
            <v>21</v>
          </cell>
          <cell r="N51">
            <v>0</v>
          </cell>
          <cell r="O51">
            <v>12</v>
          </cell>
          <cell r="P51">
            <v>0</v>
          </cell>
          <cell r="Q51">
            <v>17</v>
          </cell>
          <cell r="R51">
            <v>35.714285714285715</v>
          </cell>
          <cell r="S51">
            <v>65</v>
          </cell>
        </row>
        <row r="52">
          <cell r="B52" t="str">
            <v>E022-01-1058/2020</v>
          </cell>
          <cell r="C52" t="str">
            <v>Brighton  Muriuki MURANGIRI</v>
          </cell>
          <cell r="D52">
            <v>12.5</v>
          </cell>
          <cell r="E52">
            <v>29</v>
          </cell>
          <cell r="F52">
            <v>5</v>
          </cell>
          <cell r="G52">
            <v>18.083333333333332</v>
          </cell>
          <cell r="H52">
            <v>8</v>
          </cell>
          <cell r="I52">
            <v>40</v>
          </cell>
          <cell r="J52">
            <v>0</v>
          </cell>
          <cell r="K52">
            <v>16</v>
          </cell>
          <cell r="L52">
            <v>34.1</v>
          </cell>
          <cell r="M52">
            <v>17</v>
          </cell>
          <cell r="N52">
            <v>15</v>
          </cell>
          <cell r="O52">
            <v>0</v>
          </cell>
          <cell r="P52">
            <v>0</v>
          </cell>
          <cell r="Q52">
            <v>17</v>
          </cell>
          <cell r="R52">
            <v>35</v>
          </cell>
          <cell r="S52">
            <v>69</v>
          </cell>
        </row>
        <row r="53">
          <cell r="B53" t="str">
            <v>E022-01-1060/2020</v>
          </cell>
          <cell r="C53" t="str">
            <v>Joshua  NYANDWAKI</v>
          </cell>
          <cell r="D53">
            <v>11</v>
          </cell>
          <cell r="E53">
            <v>24</v>
          </cell>
          <cell r="F53">
            <v>12</v>
          </cell>
          <cell r="G53">
            <v>19.333333333333332</v>
          </cell>
          <cell r="H53">
            <v>8.6</v>
          </cell>
          <cell r="I53">
            <v>28</v>
          </cell>
          <cell r="J53">
            <v>0</v>
          </cell>
          <cell r="K53">
            <v>14.2</v>
          </cell>
          <cell r="L53">
            <v>33.5</v>
          </cell>
          <cell r="M53">
            <v>15</v>
          </cell>
          <cell r="N53">
            <v>17</v>
          </cell>
          <cell r="O53">
            <v>0</v>
          </cell>
          <cell r="P53">
            <v>14</v>
          </cell>
          <cell r="Q53">
            <v>0</v>
          </cell>
          <cell r="R53">
            <v>32.857142857142854</v>
          </cell>
          <cell r="S53">
            <v>66</v>
          </cell>
        </row>
        <row r="54">
          <cell r="B54" t="str">
            <v>E022-01-1061/2020</v>
          </cell>
          <cell r="C54" t="str">
            <v>Wyntone Makomere OMUKA</v>
          </cell>
          <cell r="D54">
            <v>10.5</v>
          </cell>
          <cell r="E54">
            <v>30</v>
          </cell>
          <cell r="F54">
            <v>12</v>
          </cell>
          <cell r="G54">
            <v>20.499999999999996</v>
          </cell>
          <cell r="H54">
            <v>6.6</v>
          </cell>
          <cell r="I54">
            <v>42</v>
          </cell>
          <cell r="J54">
            <v>0</v>
          </cell>
          <cell r="K54">
            <v>15</v>
          </cell>
          <cell r="L54">
            <v>35.5</v>
          </cell>
          <cell r="M54">
            <v>6</v>
          </cell>
          <cell r="N54">
            <v>12</v>
          </cell>
          <cell r="O54">
            <v>0</v>
          </cell>
          <cell r="P54">
            <v>12</v>
          </cell>
          <cell r="Q54">
            <v>0</v>
          </cell>
          <cell r="R54">
            <v>21.428571428571427</v>
          </cell>
          <cell r="S54">
            <v>57</v>
          </cell>
        </row>
        <row r="55">
          <cell r="B55" t="str">
            <v>E022-01-1062/2020</v>
          </cell>
          <cell r="C55" t="str">
            <v>Lawrence Kipyegon LANGAT</v>
          </cell>
          <cell r="D55">
            <v>10</v>
          </cell>
          <cell r="E55">
            <v>23</v>
          </cell>
          <cell r="F55">
            <v>15</v>
          </cell>
          <cell r="G55">
            <v>19.916666666666668</v>
          </cell>
          <cell r="H55">
            <v>9.3000000000000007</v>
          </cell>
          <cell r="I55">
            <v>45</v>
          </cell>
          <cell r="J55">
            <v>0</v>
          </cell>
          <cell r="K55">
            <v>18.3</v>
          </cell>
          <cell r="L55">
            <v>38.200000000000003</v>
          </cell>
          <cell r="M55">
            <v>15.5</v>
          </cell>
          <cell r="N55">
            <v>14</v>
          </cell>
          <cell r="O55">
            <v>0</v>
          </cell>
          <cell r="P55">
            <v>10</v>
          </cell>
          <cell r="Q55">
            <v>0</v>
          </cell>
          <cell r="R55">
            <v>28.214285714285715</v>
          </cell>
          <cell r="S55">
            <v>66</v>
          </cell>
        </row>
        <row r="56">
          <cell r="B56" t="str">
            <v>E022-01-1063/2020</v>
          </cell>
          <cell r="C56" t="str">
            <v xml:space="preserve">Tracy  Atieno OCHIENG </v>
          </cell>
          <cell r="D56">
            <v>7.5</v>
          </cell>
          <cell r="E56">
            <v>19</v>
          </cell>
          <cell r="F56">
            <v>10</v>
          </cell>
          <cell r="G56">
            <v>14.75</v>
          </cell>
          <cell r="H56">
            <v>4.5999999999999996</v>
          </cell>
          <cell r="I56">
            <v>33</v>
          </cell>
          <cell r="J56">
            <v>0</v>
          </cell>
          <cell r="K56">
            <v>11.200000000000001</v>
          </cell>
          <cell r="L56">
            <v>26</v>
          </cell>
          <cell r="M56">
            <v>21</v>
          </cell>
          <cell r="N56">
            <v>18</v>
          </cell>
          <cell r="O56">
            <v>0</v>
          </cell>
          <cell r="P56">
            <v>17.5</v>
          </cell>
          <cell r="Q56">
            <v>0</v>
          </cell>
          <cell r="R56">
            <v>40.357142857142854</v>
          </cell>
          <cell r="S56">
            <v>66</v>
          </cell>
        </row>
        <row r="57">
          <cell r="B57" t="str">
            <v>E022-01-1064/2020</v>
          </cell>
          <cell r="C57" t="str">
            <v>Michael  OMOLO</v>
          </cell>
          <cell r="D57">
            <v>10</v>
          </cell>
          <cell r="E57">
            <v>29</v>
          </cell>
          <cell r="F57">
            <v>11</v>
          </cell>
          <cell r="G57">
            <v>19.416666666666668</v>
          </cell>
          <cell r="H57">
            <v>9.3000000000000007</v>
          </cell>
          <cell r="I57">
            <v>44</v>
          </cell>
          <cell r="J57">
            <v>0</v>
          </cell>
          <cell r="K57">
            <v>18.100000000000001</v>
          </cell>
          <cell r="L57">
            <v>37.5</v>
          </cell>
          <cell r="M57">
            <v>21.5</v>
          </cell>
          <cell r="N57">
            <v>0</v>
          </cell>
          <cell r="O57">
            <v>14</v>
          </cell>
          <cell r="P57">
            <v>0</v>
          </cell>
          <cell r="Q57">
            <v>18</v>
          </cell>
          <cell r="R57">
            <v>38.214285714285715</v>
          </cell>
          <cell r="S57">
            <v>76</v>
          </cell>
        </row>
        <row r="58">
          <cell r="B58" t="str">
            <v>E022-01-1065/2020</v>
          </cell>
          <cell r="C58" t="str">
            <v>Brian Kiprono KOTON</v>
          </cell>
          <cell r="D58">
            <v>7</v>
          </cell>
          <cell r="E58">
            <v>32</v>
          </cell>
          <cell r="F58">
            <v>14</v>
          </cell>
          <cell r="G58">
            <v>19.666666666666668</v>
          </cell>
          <cell r="H58">
            <v>6.6</v>
          </cell>
          <cell r="I58">
            <v>40</v>
          </cell>
          <cell r="J58">
            <v>0</v>
          </cell>
          <cell r="K58">
            <v>14.6</v>
          </cell>
          <cell r="L58">
            <v>34.299999999999997</v>
          </cell>
          <cell r="M58">
            <v>14</v>
          </cell>
          <cell r="N58">
            <v>0</v>
          </cell>
          <cell r="O58">
            <v>16</v>
          </cell>
          <cell r="P58">
            <v>0</v>
          </cell>
          <cell r="Q58">
            <v>19</v>
          </cell>
          <cell r="R58">
            <v>35</v>
          </cell>
          <cell r="S58">
            <v>69</v>
          </cell>
        </row>
        <row r="59">
          <cell r="B59" t="str">
            <v>E022-01-1066/2020</v>
          </cell>
          <cell r="C59" t="str">
            <v>Christopher  GITAU</v>
          </cell>
          <cell r="D59">
            <v>10</v>
          </cell>
          <cell r="E59">
            <v>33</v>
          </cell>
          <cell r="F59">
            <v>0</v>
          </cell>
          <cell r="G59">
            <v>22.375</v>
          </cell>
          <cell r="H59">
            <v>0</v>
          </cell>
          <cell r="I59">
            <v>34</v>
          </cell>
          <cell r="J59">
            <v>0</v>
          </cell>
          <cell r="K59">
            <v>6.8000000000000007</v>
          </cell>
          <cell r="L59">
            <v>29.2</v>
          </cell>
          <cell r="M59">
            <v>15</v>
          </cell>
          <cell r="N59">
            <v>0</v>
          </cell>
          <cell r="O59">
            <v>13</v>
          </cell>
          <cell r="P59">
            <v>7.5</v>
          </cell>
          <cell r="Q59">
            <v>0</v>
          </cell>
          <cell r="R59">
            <v>25.357142857142858</v>
          </cell>
          <cell r="S59">
            <v>55</v>
          </cell>
        </row>
        <row r="60">
          <cell r="B60" t="str">
            <v>E022-01-1067/2020</v>
          </cell>
          <cell r="C60" t="str">
            <v>Florence Auma ODER</v>
          </cell>
          <cell r="D60">
            <v>7.5</v>
          </cell>
          <cell r="E60">
            <v>19</v>
          </cell>
          <cell r="F60">
            <v>0</v>
          </cell>
          <cell r="G60">
            <v>14.625</v>
          </cell>
          <cell r="H60">
            <v>4.5999999999999996</v>
          </cell>
          <cell r="I60">
            <v>33</v>
          </cell>
          <cell r="J60">
            <v>0</v>
          </cell>
          <cell r="K60">
            <v>11.200000000000001</v>
          </cell>
          <cell r="L60">
            <v>25.8</v>
          </cell>
          <cell r="M60">
            <v>10</v>
          </cell>
          <cell r="N60">
            <v>17</v>
          </cell>
          <cell r="O60">
            <v>0</v>
          </cell>
          <cell r="P60">
            <v>10</v>
          </cell>
          <cell r="Q60">
            <v>0</v>
          </cell>
          <cell r="R60">
            <v>26.428571428571427</v>
          </cell>
          <cell r="S60">
            <v>52</v>
          </cell>
        </row>
        <row r="61">
          <cell r="B61" t="str">
            <v>E022-01-1068/2020</v>
          </cell>
          <cell r="C61" t="str">
            <v>Nicholus  Kamau NG'ANG'A</v>
          </cell>
          <cell r="D61">
            <v>9</v>
          </cell>
          <cell r="E61">
            <v>31</v>
          </cell>
          <cell r="F61">
            <v>9</v>
          </cell>
          <cell r="G61">
            <v>18.25</v>
          </cell>
          <cell r="H61">
            <v>7.3</v>
          </cell>
          <cell r="I61">
            <v>38</v>
          </cell>
          <cell r="J61">
            <v>0</v>
          </cell>
          <cell r="K61">
            <v>14.9</v>
          </cell>
          <cell r="L61">
            <v>33.200000000000003</v>
          </cell>
          <cell r="M61">
            <v>10</v>
          </cell>
          <cell r="N61">
            <v>8</v>
          </cell>
          <cell r="O61">
            <v>0</v>
          </cell>
          <cell r="P61">
            <v>7</v>
          </cell>
          <cell r="Q61">
            <v>0</v>
          </cell>
          <cell r="R61">
            <v>17.857142857142858</v>
          </cell>
          <cell r="S61">
            <v>51</v>
          </cell>
        </row>
        <row r="62">
          <cell r="B62" t="str">
            <v>E022-01-1069/2020</v>
          </cell>
          <cell r="C62" t="str">
            <v>Raymond Mutua KILONZO</v>
          </cell>
          <cell r="D62">
            <v>9</v>
          </cell>
          <cell r="E62">
            <v>31</v>
          </cell>
          <cell r="F62">
            <v>9</v>
          </cell>
          <cell r="G62">
            <v>18.25</v>
          </cell>
          <cell r="H62">
            <v>8.6</v>
          </cell>
          <cell r="I62">
            <v>38</v>
          </cell>
          <cell r="J62">
            <v>0</v>
          </cell>
          <cell r="K62">
            <v>16.200000000000003</v>
          </cell>
          <cell r="L62">
            <v>34.5</v>
          </cell>
          <cell r="M62">
            <v>18</v>
          </cell>
          <cell r="N62">
            <v>0</v>
          </cell>
          <cell r="O62">
            <v>16</v>
          </cell>
          <cell r="P62">
            <v>12</v>
          </cell>
          <cell r="Q62">
            <v>0</v>
          </cell>
          <cell r="R62">
            <v>32.857142857142854</v>
          </cell>
          <cell r="S62">
            <v>67</v>
          </cell>
        </row>
        <row r="63">
          <cell r="B63" t="str">
            <v>E022-01-1070/2020</v>
          </cell>
          <cell r="C63" t="str">
            <v>Benclinton Makembu MURIITHI</v>
          </cell>
          <cell r="D63">
            <v>10</v>
          </cell>
          <cell r="E63">
            <v>35</v>
          </cell>
          <cell r="F63">
            <v>12</v>
          </cell>
          <cell r="G63">
            <v>21.416666666666668</v>
          </cell>
          <cell r="H63">
            <v>8.6</v>
          </cell>
          <cell r="I63">
            <v>42</v>
          </cell>
          <cell r="J63">
            <v>0</v>
          </cell>
          <cell r="K63">
            <v>17</v>
          </cell>
          <cell r="L63">
            <v>38.4</v>
          </cell>
          <cell r="M63">
            <v>19</v>
          </cell>
          <cell r="N63">
            <v>0</v>
          </cell>
          <cell r="O63">
            <v>16</v>
          </cell>
          <cell r="P63">
            <v>16</v>
          </cell>
          <cell r="Q63">
            <v>0</v>
          </cell>
          <cell r="R63">
            <v>36.428571428571431</v>
          </cell>
          <cell r="S63">
            <v>75</v>
          </cell>
        </row>
        <row r="64">
          <cell r="B64" t="str">
            <v>E022-01-1071/2020</v>
          </cell>
          <cell r="C64" t="str">
            <v>David Karanja MWANGI</v>
          </cell>
          <cell r="D64">
            <v>9</v>
          </cell>
          <cell r="E64">
            <v>31</v>
          </cell>
          <cell r="F64">
            <v>9</v>
          </cell>
          <cell r="G64">
            <v>18.25</v>
          </cell>
          <cell r="H64">
            <v>8.6</v>
          </cell>
          <cell r="I64">
            <v>38</v>
          </cell>
          <cell r="J64">
            <v>0</v>
          </cell>
          <cell r="K64">
            <v>16.200000000000003</v>
          </cell>
          <cell r="L64">
            <v>34.5</v>
          </cell>
          <cell r="M64">
            <v>10</v>
          </cell>
          <cell r="N64">
            <v>18</v>
          </cell>
          <cell r="O64">
            <v>8</v>
          </cell>
          <cell r="P64">
            <v>0</v>
          </cell>
          <cell r="Q64">
            <v>0</v>
          </cell>
          <cell r="R64">
            <v>25.714285714285715</v>
          </cell>
          <cell r="S64">
            <v>60</v>
          </cell>
        </row>
        <row r="65">
          <cell r="B65" t="str">
            <v>E022-01-1072/2020</v>
          </cell>
          <cell r="C65" t="str">
            <v>Austin Kaburia KIBAARA</v>
          </cell>
          <cell r="D65">
            <v>8</v>
          </cell>
          <cell r="E65">
            <v>28</v>
          </cell>
          <cell r="F65">
            <v>10</v>
          </cell>
          <cell r="G65">
            <v>17.333333333333332</v>
          </cell>
          <cell r="H65">
            <v>6</v>
          </cell>
          <cell r="I65">
            <v>36</v>
          </cell>
          <cell r="J65">
            <v>0</v>
          </cell>
          <cell r="K65">
            <v>13.2</v>
          </cell>
          <cell r="L65">
            <v>30.5</v>
          </cell>
          <cell r="M65">
            <v>13</v>
          </cell>
          <cell r="N65">
            <v>0</v>
          </cell>
          <cell r="O65">
            <v>15</v>
          </cell>
          <cell r="P65">
            <v>19</v>
          </cell>
          <cell r="Q65">
            <v>0</v>
          </cell>
          <cell r="R65">
            <v>33.571428571428569</v>
          </cell>
          <cell r="S65">
            <v>64</v>
          </cell>
        </row>
        <row r="66">
          <cell r="B66" t="str">
            <v>E022-01-1074/2020</v>
          </cell>
          <cell r="C66" t="str">
            <v>Ian Kiptoo ROTICH</v>
          </cell>
          <cell r="D66">
            <v>11</v>
          </cell>
          <cell r="E66">
            <v>19</v>
          </cell>
          <cell r="F66">
            <v>11</v>
          </cell>
          <cell r="G66">
            <v>17.583333333333332</v>
          </cell>
          <cell r="H66">
            <v>8</v>
          </cell>
          <cell r="I66">
            <v>18</v>
          </cell>
          <cell r="J66">
            <v>0</v>
          </cell>
          <cell r="K66">
            <v>11.600000000000001</v>
          </cell>
          <cell r="L66">
            <v>29.2</v>
          </cell>
          <cell r="M66">
            <v>19</v>
          </cell>
          <cell r="N66">
            <v>10</v>
          </cell>
          <cell r="O66">
            <v>0</v>
          </cell>
          <cell r="P66">
            <v>10</v>
          </cell>
          <cell r="Q66">
            <v>0</v>
          </cell>
          <cell r="R66">
            <v>27.857142857142858</v>
          </cell>
          <cell r="S66">
            <v>57</v>
          </cell>
        </row>
        <row r="67">
          <cell r="B67" t="str">
            <v>E022-01-1075/2020</v>
          </cell>
          <cell r="C67" t="str">
            <v>Kiprotich Don KIPTANUI</v>
          </cell>
          <cell r="D67">
            <v>7</v>
          </cell>
          <cell r="E67">
            <v>32</v>
          </cell>
          <cell r="F67">
            <v>13</v>
          </cell>
          <cell r="G67">
            <v>19.166666666666664</v>
          </cell>
          <cell r="H67">
            <v>6.6</v>
          </cell>
          <cell r="I67">
            <v>40</v>
          </cell>
          <cell r="J67">
            <v>0</v>
          </cell>
          <cell r="K67">
            <v>14.6</v>
          </cell>
          <cell r="L67">
            <v>33.799999999999997</v>
          </cell>
          <cell r="M67">
            <v>17</v>
          </cell>
          <cell r="N67">
            <v>0</v>
          </cell>
          <cell r="O67">
            <v>16</v>
          </cell>
          <cell r="P67">
            <v>17</v>
          </cell>
          <cell r="Q67">
            <v>0</v>
          </cell>
          <cell r="R67">
            <v>35.714285714285715</v>
          </cell>
          <cell r="S67">
            <v>70</v>
          </cell>
        </row>
        <row r="68">
          <cell r="B68" t="str">
            <v>E022-01-1076/2020</v>
          </cell>
          <cell r="C68" t="str">
            <v>Victory Ayuma SITATI</v>
          </cell>
          <cell r="D68">
            <v>10</v>
          </cell>
          <cell r="E68">
            <v>35</v>
          </cell>
          <cell r="F68">
            <v>11</v>
          </cell>
          <cell r="G68">
            <v>20.916666666666668</v>
          </cell>
          <cell r="H68">
            <v>8.6</v>
          </cell>
          <cell r="I68">
            <v>42</v>
          </cell>
          <cell r="J68">
            <v>0</v>
          </cell>
          <cell r="K68">
            <v>17</v>
          </cell>
          <cell r="L68">
            <v>37.9</v>
          </cell>
          <cell r="M68">
            <v>18</v>
          </cell>
          <cell r="N68">
            <v>14</v>
          </cell>
          <cell r="O68">
            <v>0</v>
          </cell>
          <cell r="P68">
            <v>17</v>
          </cell>
          <cell r="Q68">
            <v>0</v>
          </cell>
          <cell r="R68">
            <v>35</v>
          </cell>
          <cell r="S68">
            <v>73</v>
          </cell>
        </row>
        <row r="69">
          <cell r="B69" t="str">
            <v>E022-01-1077/2020</v>
          </cell>
          <cell r="C69" t="str">
            <v>Emmanuel Kimeres KAPKONI</v>
          </cell>
          <cell r="D69">
            <v>10.5</v>
          </cell>
          <cell r="E69">
            <v>30</v>
          </cell>
          <cell r="F69">
            <v>12</v>
          </cell>
          <cell r="G69">
            <v>20.499999999999996</v>
          </cell>
          <cell r="H69">
            <v>9.3000000000000007</v>
          </cell>
          <cell r="I69">
            <v>42</v>
          </cell>
          <cell r="J69">
            <v>0</v>
          </cell>
          <cell r="K69">
            <v>17.7</v>
          </cell>
          <cell r="L69">
            <v>38.200000000000003</v>
          </cell>
          <cell r="M69">
            <v>16</v>
          </cell>
          <cell r="N69">
            <v>0</v>
          </cell>
          <cell r="O69">
            <v>14</v>
          </cell>
          <cell r="P69">
            <v>15</v>
          </cell>
          <cell r="Q69">
            <v>0</v>
          </cell>
          <cell r="R69">
            <v>32.142857142857146</v>
          </cell>
          <cell r="S69">
            <v>70</v>
          </cell>
        </row>
        <row r="70">
          <cell r="B70" t="str">
            <v>E022-01-1078/2020</v>
          </cell>
          <cell r="C70" t="str">
            <v>Collins Kipkogei KIPLAGAT</v>
          </cell>
          <cell r="D70">
            <v>11</v>
          </cell>
          <cell r="E70">
            <v>31</v>
          </cell>
          <cell r="F70">
            <v>13</v>
          </cell>
          <cell r="G70">
            <v>21.583333333333332</v>
          </cell>
          <cell r="H70">
            <v>5.3</v>
          </cell>
          <cell r="I70">
            <v>38</v>
          </cell>
          <cell r="J70">
            <v>0</v>
          </cell>
          <cell r="K70">
            <v>12.9</v>
          </cell>
          <cell r="L70">
            <v>34.5</v>
          </cell>
          <cell r="M70">
            <v>19</v>
          </cell>
          <cell r="N70">
            <v>16</v>
          </cell>
          <cell r="O70">
            <v>0</v>
          </cell>
          <cell r="P70">
            <v>18</v>
          </cell>
          <cell r="Q70">
            <v>0</v>
          </cell>
          <cell r="R70">
            <v>37.857142857142854</v>
          </cell>
          <cell r="S70">
            <v>72</v>
          </cell>
        </row>
        <row r="71">
          <cell r="B71" t="str">
            <v>E022-01-1079/2020</v>
          </cell>
          <cell r="C71" t="str">
            <v>Seth Baraka WEKESA</v>
          </cell>
          <cell r="D71">
            <v>11</v>
          </cell>
          <cell r="E71">
            <v>37</v>
          </cell>
          <cell r="F71">
            <v>15</v>
          </cell>
          <cell r="G71">
            <v>24.083333333333332</v>
          </cell>
          <cell r="H71">
            <v>5.3</v>
          </cell>
          <cell r="I71">
            <v>35</v>
          </cell>
          <cell r="J71">
            <v>0</v>
          </cell>
          <cell r="K71">
            <v>12.3</v>
          </cell>
          <cell r="L71">
            <v>36.4</v>
          </cell>
          <cell r="M71">
            <v>13</v>
          </cell>
          <cell r="N71">
            <v>0</v>
          </cell>
          <cell r="O71">
            <v>14</v>
          </cell>
          <cell r="P71">
            <v>5</v>
          </cell>
          <cell r="Q71">
            <v>0</v>
          </cell>
          <cell r="R71">
            <v>22.857142857142858</v>
          </cell>
          <cell r="S71">
            <v>59</v>
          </cell>
        </row>
        <row r="72">
          <cell r="B72" t="str">
            <v>E022-01-1080/2020</v>
          </cell>
          <cell r="C72" t="str">
            <v>Collins Mumo MANTHI</v>
          </cell>
          <cell r="D72">
            <v>11</v>
          </cell>
          <cell r="E72">
            <v>37</v>
          </cell>
          <cell r="F72">
            <v>12</v>
          </cell>
          <cell r="G72">
            <v>22.583333333333332</v>
          </cell>
          <cell r="H72">
            <v>5.3</v>
          </cell>
          <cell r="I72">
            <v>35</v>
          </cell>
          <cell r="J72">
            <v>0</v>
          </cell>
          <cell r="K72">
            <v>12.3</v>
          </cell>
          <cell r="L72">
            <v>34.9</v>
          </cell>
          <cell r="M72">
            <v>16</v>
          </cell>
          <cell r="N72">
            <v>0</v>
          </cell>
          <cell r="O72">
            <v>17</v>
          </cell>
          <cell r="P72">
            <v>7</v>
          </cell>
          <cell r="Q72">
            <v>0</v>
          </cell>
          <cell r="R72">
            <v>28.571428571428573</v>
          </cell>
          <cell r="S72">
            <v>63</v>
          </cell>
        </row>
        <row r="73">
          <cell r="B73" t="str">
            <v>E022-01-1081/2020</v>
          </cell>
          <cell r="C73" t="str">
            <v>Davies Musheni SHISIA</v>
          </cell>
          <cell r="D73">
            <v>11.5</v>
          </cell>
          <cell r="E73">
            <v>33</v>
          </cell>
          <cell r="F73">
            <v>11</v>
          </cell>
          <cell r="G73">
            <v>21.416666666666668</v>
          </cell>
          <cell r="H73">
            <v>8.6</v>
          </cell>
          <cell r="I73">
            <v>39</v>
          </cell>
          <cell r="J73">
            <v>0</v>
          </cell>
          <cell r="K73">
            <v>16.400000000000002</v>
          </cell>
          <cell r="L73">
            <v>37.799999999999997</v>
          </cell>
          <cell r="M73">
            <v>17</v>
          </cell>
          <cell r="N73">
            <v>0</v>
          </cell>
          <cell r="O73">
            <v>18</v>
          </cell>
          <cell r="P73">
            <v>0</v>
          </cell>
          <cell r="Q73">
            <v>14</v>
          </cell>
          <cell r="R73">
            <v>35</v>
          </cell>
          <cell r="S73">
            <v>73</v>
          </cell>
        </row>
        <row r="74">
          <cell r="B74" t="str">
            <v>E022-01-1082/2020</v>
          </cell>
          <cell r="C74" t="str">
            <v>Ray Wafula WEKESA</v>
          </cell>
          <cell r="D74">
            <v>11</v>
          </cell>
          <cell r="E74">
            <v>37</v>
          </cell>
          <cell r="F74">
            <v>14</v>
          </cell>
          <cell r="G74">
            <v>23.583333333333332</v>
          </cell>
          <cell r="H74">
            <v>5.3</v>
          </cell>
          <cell r="I74">
            <v>35</v>
          </cell>
          <cell r="J74">
            <v>0</v>
          </cell>
          <cell r="K74">
            <v>12.3</v>
          </cell>
          <cell r="L74">
            <v>35.9</v>
          </cell>
          <cell r="M74">
            <v>16</v>
          </cell>
          <cell r="N74">
            <v>0</v>
          </cell>
          <cell r="O74">
            <v>14</v>
          </cell>
          <cell r="P74">
            <v>0</v>
          </cell>
          <cell r="Q74">
            <v>17</v>
          </cell>
          <cell r="R74">
            <v>33.571428571428569</v>
          </cell>
          <cell r="S74">
            <v>69</v>
          </cell>
        </row>
        <row r="75">
          <cell r="B75" t="str">
            <v>E022-01-1083/2020</v>
          </cell>
          <cell r="C75" t="str">
            <v>Randy Baraka Mumelo SIMIYU</v>
          </cell>
          <cell r="D75">
            <v>11</v>
          </cell>
          <cell r="E75">
            <v>32</v>
          </cell>
          <cell r="F75">
            <v>12</v>
          </cell>
          <cell r="G75">
            <v>21.333333333333332</v>
          </cell>
          <cell r="H75">
            <v>8.6</v>
          </cell>
          <cell r="I75">
            <v>40</v>
          </cell>
          <cell r="J75">
            <v>0</v>
          </cell>
          <cell r="K75">
            <v>16.600000000000001</v>
          </cell>
          <cell r="L75">
            <v>37.9</v>
          </cell>
          <cell r="M75">
            <v>20</v>
          </cell>
          <cell r="N75">
            <v>0</v>
          </cell>
          <cell r="O75">
            <v>11</v>
          </cell>
          <cell r="P75">
            <v>13</v>
          </cell>
          <cell r="Q75">
            <v>0</v>
          </cell>
          <cell r="R75">
            <v>31.428571428571427</v>
          </cell>
          <cell r="S75">
            <v>69</v>
          </cell>
        </row>
        <row r="76">
          <cell r="B76" t="str">
            <v>E022-01-1084/2020</v>
          </cell>
          <cell r="C76" t="str">
            <v>Farries Ngai SEDA</v>
          </cell>
          <cell r="D76">
            <v>12</v>
          </cell>
          <cell r="E76">
            <v>33</v>
          </cell>
          <cell r="F76">
            <v>14</v>
          </cell>
          <cell r="G76">
            <v>23.25</v>
          </cell>
          <cell r="H76">
            <v>8.6</v>
          </cell>
          <cell r="I76">
            <v>45</v>
          </cell>
          <cell r="J76">
            <v>0</v>
          </cell>
          <cell r="K76">
            <v>17.600000000000001</v>
          </cell>
          <cell r="L76">
            <v>40.9</v>
          </cell>
          <cell r="M76">
            <v>14</v>
          </cell>
          <cell r="N76">
            <v>14</v>
          </cell>
          <cell r="O76">
            <v>0</v>
          </cell>
          <cell r="P76">
            <v>19</v>
          </cell>
          <cell r="Q76">
            <v>0</v>
          </cell>
          <cell r="R76">
            <v>33.571428571428569</v>
          </cell>
          <cell r="S76">
            <v>74</v>
          </cell>
        </row>
        <row r="77">
          <cell r="B77" t="str">
            <v>E022-01-1085/2020</v>
          </cell>
          <cell r="C77" t="str">
            <v>Kelvin Ochieng OMONDI</v>
          </cell>
          <cell r="D77">
            <v>12.5</v>
          </cell>
          <cell r="E77">
            <v>26</v>
          </cell>
          <cell r="F77">
            <v>14</v>
          </cell>
          <cell r="G77">
            <v>21.833333333333332</v>
          </cell>
          <cell r="H77">
            <v>8</v>
          </cell>
          <cell r="I77">
            <v>38</v>
          </cell>
          <cell r="J77">
            <v>0</v>
          </cell>
          <cell r="K77">
            <v>15.600000000000001</v>
          </cell>
          <cell r="L77">
            <v>37.4</v>
          </cell>
          <cell r="M77">
            <v>14</v>
          </cell>
          <cell r="N77">
            <v>0</v>
          </cell>
          <cell r="O77">
            <v>14</v>
          </cell>
          <cell r="P77">
            <v>0</v>
          </cell>
          <cell r="Q77">
            <v>12</v>
          </cell>
          <cell r="R77">
            <v>28.571428571428573</v>
          </cell>
          <cell r="S77">
            <v>66</v>
          </cell>
        </row>
        <row r="78">
          <cell r="B78" t="str">
            <v>E022-01-1086/2020</v>
          </cell>
          <cell r="C78" t="str">
            <v>Rony Oronje ONYANGO</v>
          </cell>
          <cell r="D78">
            <v>14</v>
          </cell>
          <cell r="E78">
            <v>32</v>
          </cell>
          <cell r="F78">
            <v>13</v>
          </cell>
          <cell r="G78">
            <v>23.833333333333332</v>
          </cell>
          <cell r="H78">
            <v>8.6</v>
          </cell>
          <cell r="I78">
            <v>46</v>
          </cell>
          <cell r="J78">
            <v>0</v>
          </cell>
          <cell r="K78">
            <v>17.8</v>
          </cell>
          <cell r="L78">
            <v>41.6</v>
          </cell>
          <cell r="M78">
            <v>13</v>
          </cell>
          <cell r="N78">
            <v>0</v>
          </cell>
          <cell r="O78">
            <v>13</v>
          </cell>
          <cell r="P78">
            <v>6</v>
          </cell>
          <cell r="Q78">
            <v>0</v>
          </cell>
          <cell r="R78">
            <v>22.857142857142858</v>
          </cell>
          <cell r="S78">
            <v>64</v>
          </cell>
        </row>
        <row r="79">
          <cell r="B79" t="str">
            <v>E022-01-1087/2020</v>
          </cell>
          <cell r="C79" t="str">
            <v>Geoffrey Elly NISSI</v>
          </cell>
          <cell r="D79">
            <v>8.5</v>
          </cell>
          <cell r="E79">
            <v>26</v>
          </cell>
          <cell r="F79">
            <v>12</v>
          </cell>
          <cell r="G79">
            <v>18.166666666666668</v>
          </cell>
          <cell r="H79">
            <v>8</v>
          </cell>
          <cell r="I79">
            <v>38</v>
          </cell>
          <cell r="J79">
            <v>0</v>
          </cell>
          <cell r="K79">
            <v>15.600000000000001</v>
          </cell>
          <cell r="L79">
            <v>33.799999999999997</v>
          </cell>
          <cell r="M79">
            <v>16</v>
          </cell>
          <cell r="N79">
            <v>0</v>
          </cell>
          <cell r="O79">
            <v>17</v>
          </cell>
          <cell r="P79">
            <v>0</v>
          </cell>
          <cell r="Q79">
            <v>19</v>
          </cell>
          <cell r="R79">
            <v>37.142857142857146</v>
          </cell>
          <cell r="S79">
            <v>71</v>
          </cell>
        </row>
        <row r="80">
          <cell r="B80" t="str">
            <v>E022-01-1089/2020</v>
          </cell>
          <cell r="C80" t="str">
            <v>David MISANGO</v>
          </cell>
          <cell r="D80">
            <v>8</v>
          </cell>
          <cell r="E80">
            <v>24</v>
          </cell>
          <cell r="F80">
            <v>5</v>
          </cell>
          <cell r="G80">
            <v>13.833333333333334</v>
          </cell>
          <cell r="H80">
            <v>8.6</v>
          </cell>
          <cell r="I80">
            <v>34</v>
          </cell>
          <cell r="J80">
            <v>0</v>
          </cell>
          <cell r="K80">
            <v>15.4</v>
          </cell>
          <cell r="L80">
            <v>29.2</v>
          </cell>
          <cell r="M80">
            <v>3</v>
          </cell>
          <cell r="N80">
            <v>0</v>
          </cell>
          <cell r="O80">
            <v>13</v>
          </cell>
          <cell r="P80">
            <v>0</v>
          </cell>
          <cell r="Q80">
            <v>17</v>
          </cell>
          <cell r="R80">
            <v>23.571428571428573</v>
          </cell>
          <cell r="S80">
            <v>53</v>
          </cell>
        </row>
        <row r="81">
          <cell r="B81" t="str">
            <v>E022-01-1090/2020</v>
          </cell>
          <cell r="C81" t="str">
            <v>Ignatius Kiptoo RUTO</v>
          </cell>
          <cell r="D81">
            <v>14</v>
          </cell>
          <cell r="E81">
            <v>32</v>
          </cell>
          <cell r="F81">
            <v>9</v>
          </cell>
          <cell r="G81">
            <v>21.833333333333332</v>
          </cell>
          <cell r="H81">
            <v>8.6</v>
          </cell>
          <cell r="I81">
            <v>46</v>
          </cell>
          <cell r="J81">
            <v>0</v>
          </cell>
          <cell r="K81">
            <v>17.8</v>
          </cell>
          <cell r="L81">
            <v>39.6</v>
          </cell>
          <cell r="M81">
            <v>13</v>
          </cell>
          <cell r="N81">
            <v>0</v>
          </cell>
          <cell r="O81">
            <v>0</v>
          </cell>
          <cell r="P81">
            <v>7</v>
          </cell>
          <cell r="Q81">
            <v>0</v>
          </cell>
          <cell r="R81">
            <v>14.285714285714286</v>
          </cell>
          <cell r="S81">
            <v>54</v>
          </cell>
        </row>
        <row r="82">
          <cell r="B82" t="str">
            <v>E022-01-1163/2020</v>
          </cell>
          <cell r="C82" t="str">
            <v>Caleb  Luhombo</v>
          </cell>
          <cell r="D82">
            <v>10</v>
          </cell>
          <cell r="E82">
            <v>30</v>
          </cell>
          <cell r="F82">
            <v>13</v>
          </cell>
          <cell r="G82">
            <v>20.666666666666664</v>
          </cell>
          <cell r="H82">
            <v>9.3000000000000007</v>
          </cell>
          <cell r="I82">
            <v>44</v>
          </cell>
          <cell r="J82">
            <v>0</v>
          </cell>
          <cell r="K82">
            <v>18.100000000000001</v>
          </cell>
          <cell r="L82">
            <v>38.799999999999997</v>
          </cell>
          <cell r="M82">
            <v>25.5</v>
          </cell>
          <cell r="N82">
            <v>0</v>
          </cell>
          <cell r="O82">
            <v>17</v>
          </cell>
          <cell r="P82">
            <v>0</v>
          </cell>
          <cell r="Q82">
            <v>14</v>
          </cell>
          <cell r="R82">
            <v>40.357142857142854</v>
          </cell>
          <cell r="S82">
            <v>79</v>
          </cell>
        </row>
        <row r="83">
          <cell r="B83" t="str">
            <v>E022-01-1167/2020</v>
          </cell>
          <cell r="C83" t="str">
            <v>Nicolas  Kipchumba TANUI</v>
          </cell>
          <cell r="D83">
            <v>8.5</v>
          </cell>
          <cell r="E83">
            <v>26</v>
          </cell>
          <cell r="F83">
            <v>12</v>
          </cell>
          <cell r="G83">
            <v>18.166666666666668</v>
          </cell>
          <cell r="H83">
            <v>8</v>
          </cell>
          <cell r="I83">
            <v>38</v>
          </cell>
          <cell r="J83">
            <v>0</v>
          </cell>
          <cell r="K83">
            <v>15.600000000000001</v>
          </cell>
          <cell r="L83">
            <v>33.799999999999997</v>
          </cell>
          <cell r="M83">
            <v>20</v>
          </cell>
          <cell r="N83">
            <v>0</v>
          </cell>
          <cell r="O83">
            <v>0</v>
          </cell>
          <cell r="P83">
            <v>14</v>
          </cell>
          <cell r="Q83">
            <v>0</v>
          </cell>
          <cell r="R83">
            <v>24.285714285714285</v>
          </cell>
          <cell r="S83">
            <v>58</v>
          </cell>
        </row>
        <row r="84">
          <cell r="B84" t="str">
            <v>E022-01-1594/2020</v>
          </cell>
          <cell r="C84" t="str">
            <v>Joash  KIPROTICH</v>
          </cell>
          <cell r="D84">
            <v>10.5</v>
          </cell>
          <cell r="E84">
            <v>23</v>
          </cell>
          <cell r="F84">
            <v>13</v>
          </cell>
          <cell r="G84">
            <v>19.249999999999996</v>
          </cell>
          <cell r="H84">
            <v>6.6</v>
          </cell>
          <cell r="I84">
            <v>45</v>
          </cell>
          <cell r="J84">
            <v>0</v>
          </cell>
          <cell r="K84">
            <v>15.600000000000001</v>
          </cell>
          <cell r="L84">
            <v>34.9</v>
          </cell>
          <cell r="M84">
            <v>15</v>
          </cell>
          <cell r="N84">
            <v>14</v>
          </cell>
          <cell r="O84">
            <v>0</v>
          </cell>
          <cell r="P84">
            <v>7</v>
          </cell>
          <cell r="Q84">
            <v>0</v>
          </cell>
          <cell r="R84">
            <v>25.714285714285715</v>
          </cell>
          <cell r="S84">
            <v>61</v>
          </cell>
        </row>
        <row r="85">
          <cell r="B85" t="str">
            <v>E022-01-2101/2020</v>
          </cell>
          <cell r="C85" t="str">
            <v>Brian Mwangala AYEKHA</v>
          </cell>
          <cell r="D85">
            <v>12</v>
          </cell>
          <cell r="E85">
            <v>32</v>
          </cell>
          <cell r="F85">
            <v>15</v>
          </cell>
          <cell r="G85">
            <v>23.5</v>
          </cell>
          <cell r="H85">
            <v>7.3</v>
          </cell>
          <cell r="I85">
            <v>40</v>
          </cell>
          <cell r="J85">
            <v>0</v>
          </cell>
          <cell r="K85">
            <v>15.3</v>
          </cell>
          <cell r="L85">
            <v>38.799999999999997</v>
          </cell>
          <cell r="M85">
            <v>24</v>
          </cell>
          <cell r="N85">
            <v>20</v>
          </cell>
          <cell r="O85">
            <v>0</v>
          </cell>
          <cell r="P85">
            <v>18</v>
          </cell>
          <cell r="Q85">
            <v>0</v>
          </cell>
          <cell r="R85">
            <v>44.285714285714285</v>
          </cell>
          <cell r="S85">
            <v>83</v>
          </cell>
        </row>
        <row r="86">
          <cell r="B86" t="str">
            <v>E022-01-2108/2020</v>
          </cell>
          <cell r="C86" t="str">
            <v>Benson Mwendwa KILEI</v>
          </cell>
          <cell r="D86">
            <v>9</v>
          </cell>
          <cell r="E86">
            <v>28</v>
          </cell>
          <cell r="F86">
            <v>10</v>
          </cell>
          <cell r="G86">
            <v>17.999999999999996</v>
          </cell>
          <cell r="H86">
            <v>6</v>
          </cell>
          <cell r="I86">
            <v>36</v>
          </cell>
          <cell r="J86">
            <v>0</v>
          </cell>
          <cell r="K86">
            <v>13.2</v>
          </cell>
          <cell r="L86">
            <v>31.2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 t="str">
            <v/>
          </cell>
          <cell r="S86">
            <v>31</v>
          </cell>
        </row>
        <row r="87">
          <cell r="B87" t="str">
            <v>E022-01-2113/2020</v>
          </cell>
          <cell r="C87" t="str">
            <v>Luqman Ali Ahmed Sheikh ALI</v>
          </cell>
          <cell r="D87">
            <v>14</v>
          </cell>
          <cell r="E87">
            <v>33</v>
          </cell>
          <cell r="F87">
            <v>14</v>
          </cell>
          <cell r="G87">
            <v>24.583333333333329</v>
          </cell>
          <cell r="H87">
            <v>8.6</v>
          </cell>
          <cell r="I87">
            <v>45</v>
          </cell>
          <cell r="J87">
            <v>0</v>
          </cell>
          <cell r="K87">
            <v>17.600000000000001</v>
          </cell>
          <cell r="L87">
            <v>42.2</v>
          </cell>
          <cell r="M87">
            <v>28</v>
          </cell>
          <cell r="N87">
            <v>0</v>
          </cell>
          <cell r="O87">
            <v>16</v>
          </cell>
          <cell r="P87">
            <v>19</v>
          </cell>
          <cell r="Q87">
            <v>0</v>
          </cell>
          <cell r="R87">
            <v>45</v>
          </cell>
          <cell r="S87">
            <v>87</v>
          </cell>
        </row>
        <row r="88">
          <cell r="B88" t="str">
            <v>E022-01-2138/2020</v>
          </cell>
          <cell r="C88" t="str">
            <v>Dennis Mungai NDUNGU</v>
          </cell>
          <cell r="D88">
            <v>0</v>
          </cell>
          <cell r="E88">
            <v>31</v>
          </cell>
          <cell r="F88">
            <v>12</v>
          </cell>
          <cell r="G88">
            <v>20.625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20.6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 t="str">
            <v/>
          </cell>
          <cell r="S88">
            <v>21</v>
          </cell>
        </row>
        <row r="89">
          <cell r="B89" t="str">
            <v>E022-01-2140/2020</v>
          </cell>
          <cell r="C89" t="str">
            <v>Dennis Mwangi KAMATHIRO</v>
          </cell>
          <cell r="D89">
            <v>13.5</v>
          </cell>
          <cell r="E89">
            <v>23</v>
          </cell>
          <cell r="F89">
            <v>0</v>
          </cell>
          <cell r="G89">
            <v>22.125</v>
          </cell>
          <cell r="H89">
            <v>0</v>
          </cell>
          <cell r="I89">
            <v>30</v>
          </cell>
          <cell r="J89">
            <v>0</v>
          </cell>
          <cell r="K89">
            <v>6</v>
          </cell>
          <cell r="L89">
            <v>28.1</v>
          </cell>
          <cell r="M89">
            <v>11</v>
          </cell>
          <cell r="N89">
            <v>0</v>
          </cell>
          <cell r="O89">
            <v>16</v>
          </cell>
          <cell r="P89">
            <v>10</v>
          </cell>
          <cell r="Q89">
            <v>0</v>
          </cell>
          <cell r="R89">
            <v>26.428571428571427</v>
          </cell>
          <cell r="S89">
            <v>55</v>
          </cell>
        </row>
        <row r="90">
          <cell r="B90" t="str">
            <v>E022-01-2151/2020</v>
          </cell>
          <cell r="C90" t="str">
            <v>Milton Kiai MWANGI</v>
          </cell>
          <cell r="D90">
            <v>8</v>
          </cell>
          <cell r="E90">
            <v>29</v>
          </cell>
          <cell r="F90">
            <v>14</v>
          </cell>
          <cell r="G90">
            <v>19.583333333333332</v>
          </cell>
          <cell r="H90">
            <v>6</v>
          </cell>
          <cell r="I90">
            <v>43</v>
          </cell>
          <cell r="J90">
            <v>0</v>
          </cell>
          <cell r="K90">
            <v>14.6</v>
          </cell>
          <cell r="L90">
            <v>34.200000000000003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 t="str">
            <v/>
          </cell>
          <cell r="S90">
            <v>34</v>
          </cell>
        </row>
        <row r="91">
          <cell r="B91" t="str">
            <v>E022-01-2174/2020</v>
          </cell>
          <cell r="C91" t="str">
            <v xml:space="preserve">Brendan  Jesse Ochieng </v>
          </cell>
          <cell r="D91">
            <v>11</v>
          </cell>
          <cell r="E91">
            <v>19</v>
          </cell>
          <cell r="F91">
            <v>0</v>
          </cell>
          <cell r="G91">
            <v>18.125</v>
          </cell>
          <cell r="H91">
            <v>8</v>
          </cell>
          <cell r="I91">
            <v>18</v>
          </cell>
          <cell r="J91">
            <v>0</v>
          </cell>
          <cell r="K91">
            <v>11.600000000000001</v>
          </cell>
          <cell r="L91">
            <v>29.7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 t="str">
            <v/>
          </cell>
          <cell r="S91">
            <v>30</v>
          </cell>
        </row>
        <row r="92">
          <cell r="B92" t="str">
            <v>E022-01-2192/2020</v>
          </cell>
          <cell r="C92" t="str">
            <v>Mark Waitiki  Thuo</v>
          </cell>
          <cell r="D92">
            <v>8</v>
          </cell>
          <cell r="E92">
            <v>24</v>
          </cell>
          <cell r="F92">
            <v>13</v>
          </cell>
          <cell r="G92">
            <v>17.833333333333332</v>
          </cell>
          <cell r="H92">
            <v>8.6</v>
          </cell>
          <cell r="I92">
            <v>34</v>
          </cell>
          <cell r="J92">
            <v>0</v>
          </cell>
          <cell r="K92">
            <v>15.4</v>
          </cell>
          <cell r="L92">
            <v>33.200000000000003</v>
          </cell>
          <cell r="M92">
            <v>6</v>
          </cell>
          <cell r="N92">
            <v>12</v>
          </cell>
          <cell r="O92">
            <v>0</v>
          </cell>
          <cell r="P92">
            <v>0</v>
          </cell>
          <cell r="Q92">
            <v>0</v>
          </cell>
          <cell r="R92">
            <v>12.857142857142858</v>
          </cell>
          <cell r="S92">
            <v>46</v>
          </cell>
        </row>
        <row r="93">
          <cell r="B93" t="str">
            <v>E022-01-2283/2020</v>
          </cell>
          <cell r="C93" t="str">
            <v>Kenneth NG'ANG'A</v>
          </cell>
          <cell r="D93">
            <v>7</v>
          </cell>
          <cell r="E93">
            <v>25</v>
          </cell>
          <cell r="F93">
            <v>9</v>
          </cell>
          <cell r="G93">
            <v>15.416666666666666</v>
          </cell>
          <cell r="H93">
            <v>8</v>
          </cell>
          <cell r="I93">
            <v>34</v>
          </cell>
          <cell r="J93">
            <v>0</v>
          </cell>
          <cell r="K93">
            <v>14.8</v>
          </cell>
          <cell r="L93">
            <v>30.2</v>
          </cell>
          <cell r="M93">
            <v>15</v>
          </cell>
          <cell r="N93">
            <v>0</v>
          </cell>
          <cell r="O93">
            <v>17</v>
          </cell>
          <cell r="P93">
            <v>0</v>
          </cell>
          <cell r="Q93">
            <v>15</v>
          </cell>
          <cell r="R93">
            <v>33.571428571428569</v>
          </cell>
          <cell r="S93">
            <v>64</v>
          </cell>
        </row>
        <row r="94">
          <cell r="B94" t="str">
            <v>E022-01-2285/2020</v>
          </cell>
          <cell r="C94" t="str">
            <v>Victor Mwangi NDABA</v>
          </cell>
          <cell r="D94">
            <v>6</v>
          </cell>
          <cell r="E94">
            <v>15</v>
          </cell>
          <cell r="F94">
            <v>0</v>
          </cell>
          <cell r="G94">
            <v>7.75</v>
          </cell>
          <cell r="H94">
            <v>6</v>
          </cell>
          <cell r="I94">
            <v>24</v>
          </cell>
          <cell r="J94">
            <v>0</v>
          </cell>
          <cell r="K94">
            <v>10.8</v>
          </cell>
          <cell r="L94">
            <v>18.600000000000001</v>
          </cell>
          <cell r="M94">
            <v>8</v>
          </cell>
          <cell r="N94">
            <v>18</v>
          </cell>
          <cell r="O94">
            <v>0</v>
          </cell>
          <cell r="P94">
            <v>4</v>
          </cell>
          <cell r="Q94">
            <v>0</v>
          </cell>
          <cell r="R94">
            <v>21.428571428571427</v>
          </cell>
          <cell r="S94">
            <v>40</v>
          </cell>
        </row>
        <row r="95">
          <cell r="B95" t="str">
            <v>E022-01-2325/2020</v>
          </cell>
          <cell r="C95" t="str">
            <v>Elsie Sang Cherop</v>
          </cell>
          <cell r="D95">
            <v>11</v>
          </cell>
          <cell r="E95">
            <v>24</v>
          </cell>
          <cell r="F95">
            <v>11</v>
          </cell>
          <cell r="G95">
            <v>18.833333333333332</v>
          </cell>
          <cell r="H95">
            <v>8.6</v>
          </cell>
          <cell r="I95">
            <v>28</v>
          </cell>
          <cell r="J95">
            <v>0</v>
          </cell>
          <cell r="K95">
            <v>14.2</v>
          </cell>
          <cell r="L95">
            <v>33</v>
          </cell>
          <cell r="M95">
            <v>20</v>
          </cell>
          <cell r="N95">
            <v>17</v>
          </cell>
          <cell r="O95">
            <v>0</v>
          </cell>
          <cell r="P95">
            <v>16</v>
          </cell>
          <cell r="Q95">
            <v>0</v>
          </cell>
          <cell r="R95">
            <v>37.857142857142854</v>
          </cell>
          <cell r="S95">
            <v>71</v>
          </cell>
        </row>
        <row r="96">
          <cell r="B96" t="str">
            <v>E022-01-2347/2020</v>
          </cell>
          <cell r="C96" t="str">
            <v>Mbarak Mahmud  Mbrek</v>
          </cell>
          <cell r="D96">
            <v>14</v>
          </cell>
          <cell r="E96">
            <v>30</v>
          </cell>
          <cell r="F96">
            <v>11</v>
          </cell>
          <cell r="G96">
            <v>22.333333333333332</v>
          </cell>
          <cell r="H96">
            <v>8</v>
          </cell>
          <cell r="I96">
            <v>37</v>
          </cell>
          <cell r="J96">
            <v>0</v>
          </cell>
          <cell r="K96">
            <v>15.4</v>
          </cell>
          <cell r="L96">
            <v>37.700000000000003</v>
          </cell>
          <cell r="M96">
            <v>22</v>
          </cell>
          <cell r="N96">
            <v>0</v>
          </cell>
          <cell r="O96">
            <v>17</v>
          </cell>
          <cell r="P96">
            <v>18</v>
          </cell>
          <cell r="Q96">
            <v>0</v>
          </cell>
          <cell r="R96">
            <v>40.714285714285715</v>
          </cell>
          <cell r="S96">
            <v>78</v>
          </cell>
        </row>
        <row r="97">
          <cell r="B97" t="str">
            <v>E022-01-2454/2020</v>
          </cell>
          <cell r="C97" t="str">
            <v>Peter Ndiba MUIGAI</v>
          </cell>
          <cell r="D97">
            <v>8</v>
          </cell>
          <cell r="E97">
            <v>29</v>
          </cell>
          <cell r="F97">
            <v>15</v>
          </cell>
          <cell r="G97">
            <v>20.083333333333332</v>
          </cell>
          <cell r="H97">
            <v>12</v>
          </cell>
          <cell r="I97">
            <v>43</v>
          </cell>
          <cell r="J97">
            <v>0</v>
          </cell>
          <cell r="K97">
            <v>20.6</v>
          </cell>
          <cell r="L97">
            <v>40.700000000000003</v>
          </cell>
          <cell r="M97">
            <v>17</v>
          </cell>
          <cell r="N97">
            <v>0</v>
          </cell>
          <cell r="O97">
            <v>18</v>
          </cell>
          <cell r="P97">
            <v>0</v>
          </cell>
          <cell r="Q97">
            <v>19</v>
          </cell>
          <cell r="R97">
            <v>38.571428571428569</v>
          </cell>
          <cell r="S97">
            <v>79</v>
          </cell>
        </row>
        <row r="98">
          <cell r="B98" t="str">
            <v>E022-01-2608/2020</v>
          </cell>
          <cell r="C98" t="str">
            <v>Martin Irungu MWANGI</v>
          </cell>
          <cell r="D98">
            <v>9</v>
          </cell>
          <cell r="E98">
            <v>19</v>
          </cell>
          <cell r="G98">
            <v>25.124999999999996</v>
          </cell>
          <cell r="H98">
            <v>6</v>
          </cell>
          <cell r="I98">
            <v>33</v>
          </cell>
          <cell r="J98">
            <v>0</v>
          </cell>
          <cell r="K98">
            <v>12.6</v>
          </cell>
          <cell r="L98">
            <v>37.700000000000003</v>
          </cell>
          <cell r="M98">
            <v>18</v>
          </cell>
          <cell r="N98">
            <v>16</v>
          </cell>
          <cell r="O98">
            <v>0</v>
          </cell>
          <cell r="P98">
            <v>17</v>
          </cell>
          <cell r="Q98">
            <v>0</v>
          </cell>
          <cell r="R98">
            <v>36.428571428571431</v>
          </cell>
          <cell r="S98">
            <v>74</v>
          </cell>
        </row>
        <row r="99">
          <cell r="B99" t="str">
            <v>E022-01-0754/2019</v>
          </cell>
          <cell r="C99" t="str">
            <v>John MATHAI</v>
          </cell>
          <cell r="D99">
            <v>12</v>
          </cell>
          <cell r="E99">
            <v>15</v>
          </cell>
          <cell r="F99">
            <v>13</v>
          </cell>
          <cell r="G99">
            <v>18.250000000000004</v>
          </cell>
          <cell r="H99">
            <v>8</v>
          </cell>
          <cell r="I99">
            <v>15</v>
          </cell>
          <cell r="J99">
            <v>0</v>
          </cell>
          <cell r="K99">
            <v>11</v>
          </cell>
          <cell r="L99">
            <v>29.3</v>
          </cell>
          <cell r="M99">
            <v>19</v>
          </cell>
          <cell r="N99">
            <v>16</v>
          </cell>
          <cell r="O99">
            <v>0</v>
          </cell>
          <cell r="P99">
            <v>15</v>
          </cell>
          <cell r="Q99">
            <v>0</v>
          </cell>
          <cell r="R99">
            <v>35.714285714285715</v>
          </cell>
          <cell r="S99">
            <v>65</v>
          </cell>
        </row>
        <row r="100">
          <cell r="B100" t="str">
            <v>E022-01-0758/2019</v>
          </cell>
          <cell r="C100" t="str">
            <v>Brian Ndemo Bwonda</v>
          </cell>
          <cell r="D100">
            <v>12</v>
          </cell>
          <cell r="E100">
            <v>15</v>
          </cell>
          <cell r="F100">
            <v>12</v>
          </cell>
          <cell r="G100">
            <v>17.75</v>
          </cell>
          <cell r="H100">
            <v>8</v>
          </cell>
          <cell r="I100">
            <v>15</v>
          </cell>
          <cell r="J100">
            <v>0</v>
          </cell>
          <cell r="K100">
            <v>11</v>
          </cell>
          <cell r="L100">
            <v>28.8</v>
          </cell>
          <cell r="M100">
            <v>17</v>
          </cell>
          <cell r="N100">
            <v>0</v>
          </cell>
          <cell r="O100">
            <v>16</v>
          </cell>
          <cell r="P100">
            <v>12</v>
          </cell>
          <cell r="Q100">
            <v>0</v>
          </cell>
          <cell r="R100">
            <v>32.142857142857146</v>
          </cell>
          <cell r="S100">
            <v>61</v>
          </cell>
        </row>
        <row r="101">
          <cell r="B101" t="str">
            <v>E022-01-0776/2019</v>
          </cell>
          <cell r="C101" t="str">
            <v>George Gichuki THUKU</v>
          </cell>
          <cell r="D101">
            <v>13.5</v>
          </cell>
          <cell r="E101">
            <v>23</v>
          </cell>
          <cell r="F101">
            <v>10</v>
          </cell>
          <cell r="G101">
            <v>19.75</v>
          </cell>
          <cell r="H101">
            <v>8</v>
          </cell>
          <cell r="I101">
            <v>30</v>
          </cell>
          <cell r="J101">
            <v>0</v>
          </cell>
          <cell r="K101">
            <v>14</v>
          </cell>
          <cell r="L101">
            <v>33.799999999999997</v>
          </cell>
          <cell r="M101">
            <v>9</v>
          </cell>
          <cell r="N101">
            <v>0</v>
          </cell>
          <cell r="O101">
            <v>18</v>
          </cell>
          <cell r="P101">
            <v>14</v>
          </cell>
          <cell r="Q101">
            <v>0</v>
          </cell>
          <cell r="R101">
            <v>29.285714285714285</v>
          </cell>
          <cell r="S101">
            <v>63</v>
          </cell>
        </row>
        <row r="102">
          <cell r="B102" t="str">
            <v>E022-01-0783/2019</v>
          </cell>
          <cell r="C102" t="str">
            <v>Njagi Fredrick Mwaniki</v>
          </cell>
          <cell r="D102">
            <v>10</v>
          </cell>
          <cell r="E102">
            <v>26</v>
          </cell>
          <cell r="F102">
            <v>18</v>
          </cell>
          <cell r="G102">
            <v>22.166666666666668</v>
          </cell>
          <cell r="H102">
            <v>7.3</v>
          </cell>
          <cell r="I102">
            <v>40</v>
          </cell>
          <cell r="J102">
            <v>0</v>
          </cell>
          <cell r="K102">
            <v>15.3</v>
          </cell>
          <cell r="L102">
            <v>37.5</v>
          </cell>
          <cell r="M102">
            <v>7</v>
          </cell>
          <cell r="N102">
            <v>0</v>
          </cell>
          <cell r="O102">
            <v>0</v>
          </cell>
          <cell r="P102">
            <v>15</v>
          </cell>
          <cell r="Q102">
            <v>0</v>
          </cell>
          <cell r="R102">
            <v>15.714285714285714</v>
          </cell>
          <cell r="S102">
            <v>53</v>
          </cell>
        </row>
        <row r="103">
          <cell r="B103" t="str">
            <v>E022-01-0791/2019</v>
          </cell>
          <cell r="C103" t="str">
            <v>Precious Mumbi</v>
          </cell>
          <cell r="D103">
            <v>14</v>
          </cell>
          <cell r="E103">
            <v>28</v>
          </cell>
          <cell r="F103">
            <v>5.5</v>
          </cell>
          <cell r="G103">
            <v>19.083333333333332</v>
          </cell>
          <cell r="H103">
            <v>9.3000000000000007</v>
          </cell>
          <cell r="I103">
            <v>37</v>
          </cell>
          <cell r="J103">
            <v>0</v>
          </cell>
          <cell r="K103">
            <v>16.7</v>
          </cell>
          <cell r="L103">
            <v>35.799999999999997</v>
          </cell>
          <cell r="M103">
            <v>18</v>
          </cell>
          <cell r="N103">
            <v>10</v>
          </cell>
          <cell r="O103">
            <v>0</v>
          </cell>
          <cell r="P103">
            <v>0</v>
          </cell>
          <cell r="Q103">
            <v>0</v>
          </cell>
          <cell r="R103">
            <v>20</v>
          </cell>
          <cell r="S103">
            <v>56</v>
          </cell>
        </row>
        <row r="104">
          <cell r="B104" t="str">
            <v>E022-01-0798/2019</v>
          </cell>
          <cell r="C104" t="str">
            <v>Peter Kamau KINYANJUI</v>
          </cell>
          <cell r="D104">
            <v>13</v>
          </cell>
          <cell r="E104">
            <v>31</v>
          </cell>
          <cell r="F104">
            <v>12</v>
          </cell>
          <cell r="G104">
            <v>22.416666666666668</v>
          </cell>
          <cell r="H104">
            <v>9.3000000000000007</v>
          </cell>
          <cell r="I104">
            <v>47</v>
          </cell>
          <cell r="J104">
            <v>0</v>
          </cell>
          <cell r="K104">
            <v>18.700000000000003</v>
          </cell>
          <cell r="L104">
            <v>41.1</v>
          </cell>
          <cell r="M104">
            <v>4</v>
          </cell>
          <cell r="N104">
            <v>0</v>
          </cell>
          <cell r="O104">
            <v>18</v>
          </cell>
          <cell r="P104">
            <v>16</v>
          </cell>
          <cell r="Q104">
            <v>0</v>
          </cell>
          <cell r="R104">
            <v>27.142857142857142</v>
          </cell>
          <cell r="S104">
            <v>68</v>
          </cell>
        </row>
        <row r="105">
          <cell r="B105" t="str">
            <v>E022-01-0810/2019</v>
          </cell>
          <cell r="C105" t="str">
            <v>Wilson Kisompe Toroge</v>
          </cell>
          <cell r="D105">
            <v>14.5</v>
          </cell>
          <cell r="E105">
            <v>31</v>
          </cell>
          <cell r="F105">
            <v>13</v>
          </cell>
          <cell r="G105">
            <v>23.916666666666668</v>
          </cell>
          <cell r="H105">
            <v>9.3000000000000007</v>
          </cell>
          <cell r="I105">
            <v>47</v>
          </cell>
          <cell r="J105">
            <v>0</v>
          </cell>
          <cell r="K105">
            <v>18.700000000000003</v>
          </cell>
          <cell r="L105">
            <v>42.6</v>
          </cell>
          <cell r="M105">
            <v>7</v>
          </cell>
          <cell r="N105">
            <v>0</v>
          </cell>
          <cell r="O105">
            <v>11</v>
          </cell>
          <cell r="P105">
            <v>7</v>
          </cell>
          <cell r="Q105">
            <v>0</v>
          </cell>
          <cell r="R105">
            <v>17.857142857142858</v>
          </cell>
          <cell r="S105">
            <v>60</v>
          </cell>
        </row>
        <row r="106">
          <cell r="B106" t="str">
            <v>E022-01-0845/2019</v>
          </cell>
          <cell r="C106" t="str">
            <v>Maweu Bright Mambo</v>
          </cell>
          <cell r="D106">
            <v>12</v>
          </cell>
          <cell r="E106">
            <v>15</v>
          </cell>
          <cell r="F106">
            <v>11</v>
          </cell>
          <cell r="G106">
            <v>17.25</v>
          </cell>
          <cell r="H106">
            <v>8</v>
          </cell>
          <cell r="I106">
            <v>15</v>
          </cell>
          <cell r="J106">
            <v>0</v>
          </cell>
          <cell r="K106">
            <v>11</v>
          </cell>
          <cell r="L106">
            <v>28.3</v>
          </cell>
          <cell r="M106">
            <v>18</v>
          </cell>
          <cell r="N106">
            <v>0</v>
          </cell>
          <cell r="O106">
            <v>15</v>
          </cell>
          <cell r="P106">
            <v>14</v>
          </cell>
          <cell r="Q106">
            <v>0</v>
          </cell>
          <cell r="R106">
            <v>33.571428571428569</v>
          </cell>
          <cell r="S106">
            <v>62</v>
          </cell>
        </row>
        <row r="107">
          <cell r="B107" t="str">
            <v>E022-01-0866/2019</v>
          </cell>
          <cell r="C107" t="str">
            <v>Edwin Kariuki MAINA</v>
          </cell>
          <cell r="D107">
            <v>14</v>
          </cell>
          <cell r="E107">
            <v>26</v>
          </cell>
          <cell r="F107">
            <v>15</v>
          </cell>
          <cell r="G107">
            <v>23.333333333333332</v>
          </cell>
          <cell r="H107">
            <v>7.3</v>
          </cell>
          <cell r="I107">
            <v>40</v>
          </cell>
          <cell r="J107">
            <v>0</v>
          </cell>
          <cell r="K107">
            <v>15.3</v>
          </cell>
          <cell r="L107">
            <v>38.6</v>
          </cell>
          <cell r="M107">
            <v>13</v>
          </cell>
          <cell r="N107">
            <v>0</v>
          </cell>
          <cell r="O107">
            <v>14</v>
          </cell>
          <cell r="P107">
            <v>0</v>
          </cell>
          <cell r="Q107">
            <v>0</v>
          </cell>
          <cell r="R107">
            <v>19.285714285714285</v>
          </cell>
          <cell r="S107">
            <v>58</v>
          </cell>
        </row>
        <row r="108">
          <cell r="B108" t="str">
            <v>E022-01-2007/2019</v>
          </cell>
          <cell r="C108" t="str">
            <v>Kabi John</v>
          </cell>
          <cell r="D108">
            <v>14</v>
          </cell>
          <cell r="E108">
            <v>26</v>
          </cell>
          <cell r="F108">
            <v>16</v>
          </cell>
          <cell r="G108">
            <v>23.833333333333339</v>
          </cell>
          <cell r="H108">
            <v>7.3</v>
          </cell>
          <cell r="I108">
            <v>40</v>
          </cell>
          <cell r="J108">
            <v>0</v>
          </cell>
          <cell r="K108">
            <v>15.3</v>
          </cell>
          <cell r="L108">
            <v>39.1</v>
          </cell>
          <cell r="M108">
            <v>19</v>
          </cell>
          <cell r="N108">
            <v>0</v>
          </cell>
          <cell r="O108">
            <v>16</v>
          </cell>
          <cell r="P108">
            <v>14</v>
          </cell>
          <cell r="Q108">
            <v>0</v>
          </cell>
          <cell r="R108">
            <v>35</v>
          </cell>
          <cell r="S108">
            <v>74</v>
          </cell>
        </row>
        <row r="109">
          <cell r="B109" t="str">
            <v>E022-01-2385/2019</v>
          </cell>
          <cell r="C109" t="str">
            <v>Bernard Kimani MUGWE</v>
          </cell>
          <cell r="D109">
            <v>8</v>
          </cell>
          <cell r="E109">
            <v>28</v>
          </cell>
          <cell r="F109">
            <v>11</v>
          </cell>
          <cell r="G109">
            <v>17.833333333333332</v>
          </cell>
          <cell r="H109">
            <v>6</v>
          </cell>
          <cell r="I109">
            <v>36</v>
          </cell>
          <cell r="J109">
            <v>0</v>
          </cell>
          <cell r="K109">
            <v>13.2</v>
          </cell>
          <cell r="L109">
            <v>31</v>
          </cell>
          <cell r="M109">
            <v>24</v>
          </cell>
          <cell r="N109">
            <v>0</v>
          </cell>
          <cell r="O109">
            <v>17</v>
          </cell>
          <cell r="P109">
            <v>18</v>
          </cell>
          <cell r="Q109">
            <v>0</v>
          </cell>
          <cell r="R109">
            <v>42.142857142857146</v>
          </cell>
          <cell r="S109">
            <v>73</v>
          </cell>
        </row>
        <row r="110">
          <cell r="B110" t="str">
            <v>E022-01-1887/2018</v>
          </cell>
          <cell r="C110" t="str">
            <v>Elias Ndumo NDERITU</v>
          </cell>
          <cell r="D110">
            <v>11</v>
          </cell>
          <cell r="E110">
            <v>32</v>
          </cell>
          <cell r="F110">
            <v>5</v>
          </cell>
          <cell r="G110">
            <v>17.833333333333332</v>
          </cell>
          <cell r="H110">
            <v>9.3000000000000007</v>
          </cell>
          <cell r="I110">
            <v>35</v>
          </cell>
          <cell r="J110">
            <v>0</v>
          </cell>
          <cell r="K110">
            <v>16.299999999999997</v>
          </cell>
          <cell r="L110">
            <v>34.1</v>
          </cell>
          <cell r="M110">
            <v>12</v>
          </cell>
          <cell r="N110">
            <v>0</v>
          </cell>
          <cell r="O110">
            <v>17</v>
          </cell>
          <cell r="P110">
            <v>0</v>
          </cell>
          <cell r="Q110">
            <v>15</v>
          </cell>
          <cell r="R110">
            <v>31.428571428571427</v>
          </cell>
          <cell r="S110">
            <v>66</v>
          </cell>
        </row>
        <row r="111">
          <cell r="B111" t="str">
            <v>E022-01-2069/2018</v>
          </cell>
          <cell r="C111" t="str">
            <v>Elizabeth Mugure MAINA</v>
          </cell>
          <cell r="D111">
            <v>9</v>
          </cell>
          <cell r="E111">
            <v>28</v>
          </cell>
          <cell r="F111">
            <v>16</v>
          </cell>
          <cell r="G111">
            <v>20.999999999999996</v>
          </cell>
          <cell r="H111">
            <v>9.3000000000000007</v>
          </cell>
          <cell r="I111">
            <v>37</v>
          </cell>
          <cell r="J111">
            <v>0</v>
          </cell>
          <cell r="K111">
            <v>16.7</v>
          </cell>
          <cell r="L111">
            <v>37.700000000000003</v>
          </cell>
          <cell r="M111">
            <v>10</v>
          </cell>
          <cell r="N111">
            <v>0</v>
          </cell>
          <cell r="O111">
            <v>8</v>
          </cell>
          <cell r="P111">
            <v>0</v>
          </cell>
          <cell r="Q111">
            <v>8</v>
          </cell>
          <cell r="R111">
            <v>18.571428571428573</v>
          </cell>
          <cell r="S111">
            <v>56</v>
          </cell>
        </row>
        <row r="112">
          <cell r="B112" t="str">
            <v>E022-01-1087/2018</v>
          </cell>
          <cell r="C112" t="str">
            <v>Humphrey Mutua Muasya</v>
          </cell>
          <cell r="D112">
            <v>9</v>
          </cell>
          <cell r="E112">
            <v>15</v>
          </cell>
          <cell r="F112">
            <v>4.5</v>
          </cell>
          <cell r="G112">
            <v>12</v>
          </cell>
          <cell r="H112">
            <v>6</v>
          </cell>
          <cell r="I112">
            <v>24</v>
          </cell>
          <cell r="J112">
            <v>0</v>
          </cell>
          <cell r="K112">
            <v>10.8</v>
          </cell>
          <cell r="L112">
            <v>22.8</v>
          </cell>
          <cell r="M112">
            <v>6</v>
          </cell>
          <cell r="N112">
            <v>0</v>
          </cell>
          <cell r="O112">
            <v>14</v>
          </cell>
          <cell r="P112">
            <v>0</v>
          </cell>
          <cell r="Q112">
            <v>15</v>
          </cell>
          <cell r="R112">
            <v>25</v>
          </cell>
          <cell r="S112">
            <v>48</v>
          </cell>
        </row>
        <row r="113">
          <cell r="B113" t="str">
            <v>E022-01-1097/2018</v>
          </cell>
          <cell r="C113" t="str">
            <v>Johnstone Gakonya NDUNG'U</v>
          </cell>
          <cell r="D113">
            <v>0</v>
          </cell>
          <cell r="E113">
            <v>0</v>
          </cell>
          <cell r="F113">
            <v>7</v>
          </cell>
          <cell r="G113">
            <v>10.5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10.5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 t="str">
            <v/>
          </cell>
          <cell r="S113">
            <v>11</v>
          </cell>
        </row>
        <row r="114">
          <cell r="B114" t="str">
            <v>E022-01-1755/2018</v>
          </cell>
          <cell r="C114" t="str">
            <v>Quinton Muriuki WANJOHI</v>
          </cell>
          <cell r="D114">
            <v>13</v>
          </cell>
          <cell r="E114">
            <v>19</v>
          </cell>
          <cell r="F114">
            <v>4.5</v>
          </cell>
          <cell r="G114">
            <v>15.66666666666667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15.7</v>
          </cell>
          <cell r="M114">
            <v>14</v>
          </cell>
          <cell r="N114">
            <v>0</v>
          </cell>
          <cell r="O114">
            <v>12</v>
          </cell>
          <cell r="P114">
            <v>0</v>
          </cell>
          <cell r="Q114">
            <v>10</v>
          </cell>
          <cell r="R114">
            <v>25.714285714285715</v>
          </cell>
          <cell r="S114">
            <v>41</v>
          </cell>
        </row>
        <row r="115">
          <cell r="B115" t="str">
            <v>E022-01-0698/2017</v>
          </cell>
          <cell r="C115" t="str">
            <v>Simon Mwangi MURIUKI</v>
          </cell>
          <cell r="D115">
            <v>0</v>
          </cell>
          <cell r="E115">
            <v>0</v>
          </cell>
          <cell r="F115">
            <v>16</v>
          </cell>
          <cell r="G115">
            <v>24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24</v>
          </cell>
          <cell r="M115">
            <v>13</v>
          </cell>
          <cell r="N115">
            <v>0</v>
          </cell>
          <cell r="O115">
            <v>15</v>
          </cell>
          <cell r="P115">
            <v>0</v>
          </cell>
          <cell r="Q115">
            <v>0</v>
          </cell>
          <cell r="R115">
            <v>20</v>
          </cell>
          <cell r="S115">
            <v>44</v>
          </cell>
        </row>
        <row r="116">
          <cell r="B116" t="str">
            <v>E022-01-0710/2017</v>
          </cell>
          <cell r="C116" t="str">
            <v>Charles Karibu RIKA</v>
          </cell>
          <cell r="D116">
            <v>13</v>
          </cell>
          <cell r="E116">
            <v>35</v>
          </cell>
          <cell r="F116">
            <v>11</v>
          </cell>
          <cell r="G116">
            <v>22.916666666666671</v>
          </cell>
          <cell r="H116">
            <v>9.3000000000000007</v>
          </cell>
          <cell r="I116">
            <v>47</v>
          </cell>
          <cell r="J116">
            <v>0</v>
          </cell>
          <cell r="K116">
            <v>18.700000000000003</v>
          </cell>
          <cell r="L116">
            <v>41.6</v>
          </cell>
          <cell r="M116">
            <v>21</v>
          </cell>
          <cell r="N116">
            <v>0</v>
          </cell>
          <cell r="O116">
            <v>17</v>
          </cell>
          <cell r="P116">
            <v>16</v>
          </cell>
          <cell r="Q116">
            <v>0</v>
          </cell>
          <cell r="R116">
            <v>38.571428571428569</v>
          </cell>
          <cell r="S116">
            <v>80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 t="str">
            <v/>
          </cell>
          <cell r="S117" t="str">
            <v/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 refreshError="1">
        <row r="15">
          <cell r="B15" t="str">
            <v>E022-01-0935/2020</v>
          </cell>
          <cell r="C15" t="str">
            <v>Joan Wambui KABURA</v>
          </cell>
          <cell r="D15">
            <v>12</v>
          </cell>
          <cell r="E15">
            <v>10</v>
          </cell>
          <cell r="F15">
            <v>0</v>
          </cell>
          <cell r="G15">
            <v>4.5</v>
          </cell>
          <cell r="H15">
            <v>4</v>
          </cell>
          <cell r="I15">
            <v>4</v>
          </cell>
          <cell r="J15">
            <v>4</v>
          </cell>
          <cell r="K15">
            <v>11</v>
          </cell>
          <cell r="L15">
            <v>11</v>
          </cell>
          <cell r="M15">
            <v>0</v>
          </cell>
          <cell r="N15">
            <v>11</v>
          </cell>
          <cell r="O15">
            <v>19.5</v>
          </cell>
          <cell r="P15">
            <v>19</v>
          </cell>
          <cell r="Q15">
            <v>0</v>
          </cell>
          <cell r="R15">
            <v>17</v>
          </cell>
          <cell r="S15">
            <v>0</v>
          </cell>
          <cell r="T15">
            <v>14</v>
          </cell>
          <cell r="U15">
            <v>50</v>
          </cell>
          <cell r="V15">
            <v>70</v>
          </cell>
        </row>
        <row r="16">
          <cell r="B16" t="str">
            <v>E022-01-1013/2020</v>
          </cell>
          <cell r="C16" t="str">
            <v>Stephen Mwangi MAINA</v>
          </cell>
          <cell r="D16">
            <v>7</v>
          </cell>
          <cell r="E16">
            <v>10</v>
          </cell>
          <cell r="F16">
            <v>0</v>
          </cell>
          <cell r="G16">
            <v>3.666666666666667</v>
          </cell>
          <cell r="H16">
            <v>4.5</v>
          </cell>
          <cell r="I16">
            <v>0</v>
          </cell>
          <cell r="J16">
            <v>2.25</v>
          </cell>
          <cell r="K16">
            <v>11</v>
          </cell>
          <cell r="L16">
            <v>11</v>
          </cell>
          <cell r="M16">
            <v>0</v>
          </cell>
          <cell r="N16">
            <v>11</v>
          </cell>
          <cell r="O16">
            <v>16.899999999999999</v>
          </cell>
          <cell r="P16">
            <v>18.5</v>
          </cell>
          <cell r="Q16">
            <v>0</v>
          </cell>
          <cell r="R16">
            <v>14</v>
          </cell>
          <cell r="S16">
            <v>0</v>
          </cell>
          <cell r="T16">
            <v>19</v>
          </cell>
          <cell r="U16">
            <v>51.5</v>
          </cell>
          <cell r="V16">
            <v>68</v>
          </cell>
        </row>
        <row r="17">
          <cell r="B17" t="str">
            <v>E022-01-1014/2020</v>
          </cell>
          <cell r="C17" t="str">
            <v>Joseph Kamau WAINAINA</v>
          </cell>
          <cell r="D17">
            <v>8</v>
          </cell>
          <cell r="E17">
            <v>12</v>
          </cell>
          <cell r="F17">
            <v>0</v>
          </cell>
          <cell r="G17">
            <v>4.3333333333333339</v>
          </cell>
          <cell r="H17">
            <v>3.5</v>
          </cell>
          <cell r="I17">
            <v>2.5</v>
          </cell>
          <cell r="J17">
            <v>3</v>
          </cell>
          <cell r="K17">
            <v>13</v>
          </cell>
          <cell r="L17">
            <v>9</v>
          </cell>
          <cell r="M17">
            <v>0</v>
          </cell>
          <cell r="N17">
            <v>11</v>
          </cell>
          <cell r="O17">
            <v>18.3</v>
          </cell>
          <cell r="P17">
            <v>21</v>
          </cell>
          <cell r="Q17">
            <v>0</v>
          </cell>
          <cell r="R17">
            <v>14</v>
          </cell>
          <cell r="S17">
            <v>0</v>
          </cell>
          <cell r="T17">
            <v>14</v>
          </cell>
          <cell r="U17">
            <v>49</v>
          </cell>
          <cell r="V17">
            <v>67</v>
          </cell>
        </row>
        <row r="18">
          <cell r="B18" t="str">
            <v>E022-01-1015/2020</v>
          </cell>
          <cell r="C18" t="str">
            <v>Denis Wanyaga GITAU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11</v>
          </cell>
          <cell r="L18">
            <v>11</v>
          </cell>
          <cell r="M18">
            <v>0</v>
          </cell>
          <cell r="N18">
            <v>11</v>
          </cell>
          <cell r="O18">
            <v>11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 t="str">
            <v/>
          </cell>
          <cell r="V18">
            <v>11</v>
          </cell>
        </row>
        <row r="19">
          <cell r="B19" t="str">
            <v>E022-01-1016/2020</v>
          </cell>
          <cell r="C19" t="str">
            <v>Moses Kimuhu WAITI</v>
          </cell>
          <cell r="D19">
            <v>16</v>
          </cell>
          <cell r="E19">
            <v>16</v>
          </cell>
          <cell r="F19">
            <v>0</v>
          </cell>
          <cell r="G19">
            <v>6.6666666666666679</v>
          </cell>
          <cell r="H19">
            <v>4</v>
          </cell>
          <cell r="I19">
            <v>0</v>
          </cell>
          <cell r="J19">
            <v>2</v>
          </cell>
          <cell r="K19">
            <v>10</v>
          </cell>
          <cell r="L19">
            <v>12</v>
          </cell>
          <cell r="M19">
            <v>0</v>
          </cell>
          <cell r="N19">
            <v>11</v>
          </cell>
          <cell r="O19">
            <v>19.7</v>
          </cell>
          <cell r="P19">
            <v>14</v>
          </cell>
          <cell r="Q19">
            <v>0</v>
          </cell>
          <cell r="R19">
            <v>15</v>
          </cell>
          <cell r="S19">
            <v>0</v>
          </cell>
          <cell r="T19">
            <v>2</v>
          </cell>
          <cell r="U19">
            <v>31</v>
          </cell>
          <cell r="V19">
            <v>51</v>
          </cell>
        </row>
        <row r="20">
          <cell r="B20" t="str">
            <v>E022-01-1017/2020</v>
          </cell>
          <cell r="C20" t="str">
            <v>Chris Mbuchiri NDUNG'U</v>
          </cell>
          <cell r="D20">
            <v>17</v>
          </cell>
          <cell r="E20">
            <v>10</v>
          </cell>
          <cell r="F20">
            <v>0</v>
          </cell>
          <cell r="G20">
            <v>5.333333333333333</v>
          </cell>
          <cell r="H20">
            <v>3.5</v>
          </cell>
          <cell r="I20">
            <v>0</v>
          </cell>
          <cell r="J20">
            <v>1.75</v>
          </cell>
          <cell r="K20">
            <v>11</v>
          </cell>
          <cell r="L20">
            <v>11</v>
          </cell>
          <cell r="M20">
            <v>0</v>
          </cell>
          <cell r="N20">
            <v>11</v>
          </cell>
          <cell r="O20">
            <v>18.100000000000001</v>
          </cell>
          <cell r="P20">
            <v>19</v>
          </cell>
          <cell r="Q20">
            <v>7</v>
          </cell>
          <cell r="R20">
            <v>0</v>
          </cell>
          <cell r="S20">
            <v>0</v>
          </cell>
          <cell r="T20">
            <v>10</v>
          </cell>
          <cell r="U20">
            <v>36</v>
          </cell>
          <cell r="V20">
            <v>54</v>
          </cell>
        </row>
        <row r="21">
          <cell r="B21" t="str">
            <v>E022-01-1019/2020</v>
          </cell>
          <cell r="C21" t="str">
            <v>Yvonne Murugi MWITHALI</v>
          </cell>
          <cell r="D21">
            <v>22</v>
          </cell>
          <cell r="E21">
            <v>8</v>
          </cell>
          <cell r="F21">
            <v>0</v>
          </cell>
          <cell r="G21">
            <v>5.6666666666666661</v>
          </cell>
          <cell r="H21">
            <v>4</v>
          </cell>
          <cell r="I21">
            <v>0</v>
          </cell>
          <cell r="J21">
            <v>2</v>
          </cell>
          <cell r="K21">
            <v>13</v>
          </cell>
          <cell r="L21">
            <v>12</v>
          </cell>
          <cell r="M21">
            <v>0</v>
          </cell>
          <cell r="N21">
            <v>12.5</v>
          </cell>
          <cell r="O21">
            <v>20.2</v>
          </cell>
          <cell r="P21">
            <v>12</v>
          </cell>
          <cell r="Q21">
            <v>7</v>
          </cell>
          <cell r="R21">
            <v>0</v>
          </cell>
          <cell r="S21">
            <v>10</v>
          </cell>
          <cell r="T21">
            <v>0</v>
          </cell>
          <cell r="U21">
            <v>29</v>
          </cell>
          <cell r="V21">
            <v>49</v>
          </cell>
        </row>
        <row r="22">
          <cell r="B22" t="str">
            <v>E022-01-1020/2020</v>
          </cell>
          <cell r="C22" t="str">
            <v>Nathaniel Joash MWANIKI</v>
          </cell>
          <cell r="D22">
            <v>17</v>
          </cell>
          <cell r="E22">
            <v>9</v>
          </cell>
          <cell r="F22">
            <v>0</v>
          </cell>
          <cell r="G22">
            <v>5.083333333333333</v>
          </cell>
          <cell r="H22">
            <v>3</v>
          </cell>
          <cell r="I22">
            <v>4</v>
          </cell>
          <cell r="J22">
            <v>3.5</v>
          </cell>
          <cell r="K22">
            <v>11</v>
          </cell>
          <cell r="L22">
            <v>13</v>
          </cell>
          <cell r="M22">
            <v>0</v>
          </cell>
          <cell r="N22">
            <v>12</v>
          </cell>
          <cell r="O22">
            <v>20.6</v>
          </cell>
          <cell r="P22">
            <v>10</v>
          </cell>
          <cell r="Q22">
            <v>0</v>
          </cell>
          <cell r="R22">
            <v>11</v>
          </cell>
          <cell r="S22">
            <v>0</v>
          </cell>
          <cell r="T22">
            <v>9</v>
          </cell>
          <cell r="U22">
            <v>30</v>
          </cell>
          <cell r="V22">
            <v>51</v>
          </cell>
        </row>
        <row r="23">
          <cell r="B23" t="str">
            <v>E022-01-1021/2020</v>
          </cell>
          <cell r="C23" t="str">
            <v>David Kihara WANGOME</v>
          </cell>
          <cell r="D23">
            <v>2</v>
          </cell>
          <cell r="E23">
            <v>9</v>
          </cell>
          <cell r="F23">
            <v>0</v>
          </cell>
          <cell r="G23">
            <v>2.5833333333333335</v>
          </cell>
          <cell r="H23">
            <v>2.5</v>
          </cell>
          <cell r="I23">
            <v>0</v>
          </cell>
          <cell r="J23">
            <v>1.25</v>
          </cell>
          <cell r="K23">
            <v>11</v>
          </cell>
          <cell r="L23">
            <v>13</v>
          </cell>
          <cell r="M23">
            <v>0</v>
          </cell>
          <cell r="N23">
            <v>12</v>
          </cell>
          <cell r="O23">
            <v>15.8</v>
          </cell>
          <cell r="P23">
            <v>18</v>
          </cell>
          <cell r="Q23">
            <v>0</v>
          </cell>
          <cell r="R23">
            <v>14</v>
          </cell>
          <cell r="S23">
            <v>0</v>
          </cell>
          <cell r="T23">
            <v>9</v>
          </cell>
          <cell r="U23">
            <v>41</v>
          </cell>
          <cell r="V23">
            <v>57</v>
          </cell>
        </row>
        <row r="24">
          <cell r="B24" t="str">
            <v>E022-01-1022/2020</v>
          </cell>
          <cell r="C24" t="str">
            <v>Joseph Gichuki MBATHI</v>
          </cell>
          <cell r="D24">
            <v>17</v>
          </cell>
          <cell r="E24">
            <v>9</v>
          </cell>
          <cell r="F24">
            <v>0</v>
          </cell>
          <cell r="G24">
            <v>5.083333333333333</v>
          </cell>
          <cell r="H24">
            <v>4</v>
          </cell>
          <cell r="I24">
            <v>0</v>
          </cell>
          <cell r="J24">
            <v>2</v>
          </cell>
          <cell r="K24">
            <v>12</v>
          </cell>
          <cell r="L24">
            <v>12</v>
          </cell>
          <cell r="M24">
            <v>0</v>
          </cell>
          <cell r="N24">
            <v>12</v>
          </cell>
          <cell r="O24">
            <v>19.100000000000001</v>
          </cell>
          <cell r="P24">
            <v>12</v>
          </cell>
          <cell r="Q24">
            <v>0</v>
          </cell>
          <cell r="R24">
            <v>16</v>
          </cell>
          <cell r="S24">
            <v>0</v>
          </cell>
          <cell r="T24">
            <v>2</v>
          </cell>
          <cell r="U24">
            <v>30</v>
          </cell>
          <cell r="V24">
            <v>49</v>
          </cell>
        </row>
        <row r="25">
          <cell r="B25" t="str">
            <v>E022-01-1024/2020</v>
          </cell>
          <cell r="C25" t="str">
            <v>John Kabue MUMBI</v>
          </cell>
          <cell r="D25">
            <v>22</v>
          </cell>
          <cell r="E25">
            <v>10</v>
          </cell>
          <cell r="F25">
            <v>0</v>
          </cell>
          <cell r="G25">
            <v>6.166666666666667</v>
          </cell>
          <cell r="H25">
            <v>4</v>
          </cell>
          <cell r="I25">
            <v>0</v>
          </cell>
          <cell r="J25">
            <v>2</v>
          </cell>
          <cell r="K25">
            <v>13</v>
          </cell>
          <cell r="L25">
            <v>12</v>
          </cell>
          <cell r="M25">
            <v>0</v>
          </cell>
          <cell r="N25">
            <v>12.5</v>
          </cell>
          <cell r="O25">
            <v>20.7</v>
          </cell>
          <cell r="P25">
            <v>23</v>
          </cell>
          <cell r="Q25">
            <v>0</v>
          </cell>
          <cell r="R25">
            <v>9</v>
          </cell>
          <cell r="S25">
            <v>0</v>
          </cell>
          <cell r="T25">
            <v>5</v>
          </cell>
          <cell r="U25">
            <v>37</v>
          </cell>
          <cell r="V25">
            <v>58</v>
          </cell>
        </row>
        <row r="26">
          <cell r="B26" t="str">
            <v>E022-01-1025/2020</v>
          </cell>
          <cell r="C26" t="str">
            <v>David Bundi WAWERU</v>
          </cell>
          <cell r="D26">
            <v>2</v>
          </cell>
          <cell r="E26">
            <v>9</v>
          </cell>
          <cell r="F26">
            <v>0</v>
          </cell>
          <cell r="G26">
            <v>2.5833333333333335</v>
          </cell>
          <cell r="H26">
            <v>4</v>
          </cell>
          <cell r="I26">
            <v>2.5</v>
          </cell>
          <cell r="J26">
            <v>3.25</v>
          </cell>
          <cell r="K26">
            <v>10</v>
          </cell>
          <cell r="L26">
            <v>12</v>
          </cell>
          <cell r="M26">
            <v>0</v>
          </cell>
          <cell r="N26">
            <v>11</v>
          </cell>
          <cell r="O26">
            <v>16.8</v>
          </cell>
          <cell r="P26">
            <v>21</v>
          </cell>
          <cell r="Q26">
            <v>0</v>
          </cell>
          <cell r="R26">
            <v>12</v>
          </cell>
          <cell r="S26">
            <v>0</v>
          </cell>
          <cell r="T26">
            <v>12</v>
          </cell>
          <cell r="U26">
            <v>45</v>
          </cell>
          <cell r="V26">
            <v>62</v>
          </cell>
        </row>
        <row r="27">
          <cell r="B27" t="str">
            <v>E022-01-1026/2020</v>
          </cell>
          <cell r="C27" t="str">
            <v>Dennis wamutitu WAMBUGU</v>
          </cell>
          <cell r="D27">
            <v>23</v>
          </cell>
          <cell r="E27">
            <v>14</v>
          </cell>
          <cell r="F27">
            <v>0</v>
          </cell>
          <cell r="G27">
            <v>7.3333333333333339</v>
          </cell>
          <cell r="H27">
            <v>3</v>
          </cell>
          <cell r="I27">
            <v>0</v>
          </cell>
          <cell r="J27">
            <v>1.5</v>
          </cell>
          <cell r="K27">
            <v>10</v>
          </cell>
          <cell r="L27">
            <v>12</v>
          </cell>
          <cell r="M27">
            <v>0</v>
          </cell>
          <cell r="N27">
            <v>11</v>
          </cell>
          <cell r="O27">
            <v>19.8</v>
          </cell>
          <cell r="P27">
            <v>16</v>
          </cell>
          <cell r="Q27">
            <v>0</v>
          </cell>
          <cell r="R27">
            <v>11</v>
          </cell>
          <cell r="S27">
            <v>0</v>
          </cell>
          <cell r="T27">
            <v>9</v>
          </cell>
          <cell r="U27">
            <v>36</v>
          </cell>
          <cell r="V27">
            <v>56</v>
          </cell>
        </row>
        <row r="28">
          <cell r="B28" t="str">
            <v>E022-01-1027/2020</v>
          </cell>
          <cell r="C28" t="str">
            <v>Alfred Githinji GICHIA</v>
          </cell>
          <cell r="D28">
            <v>10</v>
          </cell>
          <cell r="E28">
            <v>11</v>
          </cell>
          <cell r="F28">
            <v>0</v>
          </cell>
          <cell r="G28">
            <v>4.4166666666666661</v>
          </cell>
          <cell r="H28">
            <v>4.5</v>
          </cell>
          <cell r="I28">
            <v>5</v>
          </cell>
          <cell r="J28">
            <v>4.75</v>
          </cell>
          <cell r="K28">
            <v>11</v>
          </cell>
          <cell r="L28">
            <v>11</v>
          </cell>
          <cell r="M28">
            <v>0</v>
          </cell>
          <cell r="N28">
            <v>11</v>
          </cell>
          <cell r="O28">
            <v>20.2</v>
          </cell>
          <cell r="P28">
            <v>19</v>
          </cell>
          <cell r="Q28">
            <v>0</v>
          </cell>
          <cell r="R28">
            <v>14</v>
          </cell>
          <cell r="S28">
            <v>0</v>
          </cell>
          <cell r="T28">
            <v>13</v>
          </cell>
          <cell r="U28">
            <v>46</v>
          </cell>
          <cell r="V28">
            <v>66</v>
          </cell>
        </row>
        <row r="29">
          <cell r="B29" t="str">
            <v>E022-01-1028/2020</v>
          </cell>
          <cell r="C29" t="str">
            <v>Marvin Dennis Muchugi WAIREGI</v>
          </cell>
          <cell r="D29">
            <v>25</v>
          </cell>
          <cell r="E29">
            <v>10</v>
          </cell>
          <cell r="F29">
            <v>0</v>
          </cell>
          <cell r="G29">
            <v>6.6666666666666679</v>
          </cell>
          <cell r="H29">
            <v>3</v>
          </cell>
          <cell r="I29">
            <v>0</v>
          </cell>
          <cell r="J29">
            <v>1.5</v>
          </cell>
          <cell r="K29">
            <v>11</v>
          </cell>
          <cell r="L29">
            <v>13</v>
          </cell>
          <cell r="M29">
            <v>0</v>
          </cell>
          <cell r="N29">
            <v>12</v>
          </cell>
          <cell r="O29">
            <v>20.2</v>
          </cell>
          <cell r="P29">
            <v>15</v>
          </cell>
          <cell r="Q29">
            <v>0</v>
          </cell>
          <cell r="R29">
            <v>9</v>
          </cell>
          <cell r="S29">
            <v>0</v>
          </cell>
          <cell r="T29">
            <v>10</v>
          </cell>
          <cell r="U29">
            <v>34</v>
          </cell>
          <cell r="V29">
            <v>54</v>
          </cell>
        </row>
        <row r="30">
          <cell r="B30" t="str">
            <v>E022-01-1029/2020</v>
          </cell>
          <cell r="C30" t="str">
            <v>George Muhia NGOTHO</v>
          </cell>
          <cell r="D30">
            <v>21</v>
          </cell>
          <cell r="E30">
            <v>8</v>
          </cell>
          <cell r="F30">
            <v>0</v>
          </cell>
          <cell r="G30">
            <v>5.5</v>
          </cell>
          <cell r="H30">
            <v>2</v>
          </cell>
          <cell r="I30">
            <v>0</v>
          </cell>
          <cell r="J30">
            <v>1</v>
          </cell>
          <cell r="K30">
            <v>11</v>
          </cell>
          <cell r="L30">
            <v>13</v>
          </cell>
          <cell r="M30">
            <v>0</v>
          </cell>
          <cell r="N30">
            <v>12</v>
          </cell>
          <cell r="O30">
            <v>18.5</v>
          </cell>
          <cell r="P30">
            <v>22</v>
          </cell>
          <cell r="Q30">
            <v>0</v>
          </cell>
          <cell r="R30">
            <v>7</v>
          </cell>
          <cell r="S30">
            <v>0</v>
          </cell>
          <cell r="T30">
            <v>6</v>
          </cell>
          <cell r="U30">
            <v>35</v>
          </cell>
          <cell r="V30">
            <v>54</v>
          </cell>
        </row>
        <row r="31">
          <cell r="B31" t="str">
            <v>E022-01-1030/2020</v>
          </cell>
          <cell r="C31" t="str">
            <v>Denis Karanja NJUGUNA</v>
          </cell>
          <cell r="D31">
            <v>23</v>
          </cell>
          <cell r="E31">
            <v>9</v>
          </cell>
          <cell r="F31">
            <v>0</v>
          </cell>
          <cell r="G31">
            <v>6.0833333333333339</v>
          </cell>
          <cell r="H31">
            <v>4.5</v>
          </cell>
          <cell r="I31">
            <v>5</v>
          </cell>
          <cell r="J31">
            <v>4.75</v>
          </cell>
          <cell r="K31">
            <v>11</v>
          </cell>
          <cell r="L31">
            <v>13</v>
          </cell>
          <cell r="M31">
            <v>0</v>
          </cell>
          <cell r="N31">
            <v>12</v>
          </cell>
          <cell r="O31">
            <v>22.8</v>
          </cell>
          <cell r="P31">
            <v>19</v>
          </cell>
          <cell r="Q31">
            <v>6</v>
          </cell>
          <cell r="R31">
            <v>0</v>
          </cell>
          <cell r="S31">
            <v>0</v>
          </cell>
          <cell r="T31">
            <v>7</v>
          </cell>
          <cell r="U31">
            <v>32</v>
          </cell>
          <cell r="V31">
            <v>55</v>
          </cell>
        </row>
        <row r="32">
          <cell r="B32" t="str">
            <v>E022-01-1031/2020</v>
          </cell>
          <cell r="C32" t="str">
            <v>Alex Kamau WANGARI</v>
          </cell>
          <cell r="D32">
            <v>23</v>
          </cell>
          <cell r="E32">
            <v>8</v>
          </cell>
          <cell r="F32">
            <v>0</v>
          </cell>
          <cell r="G32">
            <v>5.8333333333333339</v>
          </cell>
          <cell r="H32">
            <v>4.5</v>
          </cell>
          <cell r="I32">
            <v>0</v>
          </cell>
          <cell r="J32">
            <v>2.25</v>
          </cell>
          <cell r="K32">
            <v>10</v>
          </cell>
          <cell r="L32">
            <v>7</v>
          </cell>
          <cell r="M32">
            <v>0</v>
          </cell>
          <cell r="N32">
            <v>8.5</v>
          </cell>
          <cell r="O32">
            <v>16.600000000000001</v>
          </cell>
          <cell r="P32">
            <v>29</v>
          </cell>
          <cell r="Q32">
            <v>0</v>
          </cell>
          <cell r="R32">
            <v>20</v>
          </cell>
          <cell r="S32">
            <v>0</v>
          </cell>
          <cell r="T32">
            <v>8</v>
          </cell>
          <cell r="U32">
            <v>57</v>
          </cell>
          <cell r="V32">
            <v>74</v>
          </cell>
        </row>
        <row r="33">
          <cell r="B33" t="str">
            <v>E022-01-1032/2020</v>
          </cell>
          <cell r="C33" t="str">
            <v>Douglas Ndukuyo MWANIKI</v>
          </cell>
          <cell r="D33">
            <v>16</v>
          </cell>
          <cell r="E33">
            <v>10</v>
          </cell>
          <cell r="F33">
            <v>0</v>
          </cell>
          <cell r="G33">
            <v>5.1666666666666661</v>
          </cell>
          <cell r="H33">
            <v>2</v>
          </cell>
          <cell r="I33">
            <v>0</v>
          </cell>
          <cell r="J33">
            <v>1</v>
          </cell>
          <cell r="K33">
            <v>13</v>
          </cell>
          <cell r="L33">
            <v>7</v>
          </cell>
          <cell r="M33">
            <v>0</v>
          </cell>
          <cell r="N33">
            <v>10.000000000000002</v>
          </cell>
          <cell r="O33">
            <v>16.2</v>
          </cell>
          <cell r="P33">
            <v>25</v>
          </cell>
          <cell r="Q33">
            <v>0</v>
          </cell>
          <cell r="R33">
            <v>10</v>
          </cell>
          <cell r="S33">
            <v>10</v>
          </cell>
          <cell r="T33">
            <v>0</v>
          </cell>
          <cell r="U33">
            <v>45</v>
          </cell>
          <cell r="V33">
            <v>61</v>
          </cell>
        </row>
        <row r="34">
          <cell r="B34" t="str">
            <v>E022-01-1033/2020</v>
          </cell>
          <cell r="C34" t="str">
            <v>Simon Mwaura GICHIRI</v>
          </cell>
          <cell r="D34">
            <v>18</v>
          </cell>
          <cell r="E34">
            <v>8</v>
          </cell>
          <cell r="F34">
            <v>0</v>
          </cell>
          <cell r="G34">
            <v>5</v>
          </cell>
          <cell r="H34">
            <v>4</v>
          </cell>
          <cell r="I34">
            <v>0</v>
          </cell>
          <cell r="J34">
            <v>2</v>
          </cell>
          <cell r="K34">
            <v>13</v>
          </cell>
          <cell r="L34">
            <v>12</v>
          </cell>
          <cell r="M34">
            <v>0</v>
          </cell>
          <cell r="N34">
            <v>12.5</v>
          </cell>
          <cell r="O34">
            <v>19.5</v>
          </cell>
          <cell r="P34">
            <v>23</v>
          </cell>
          <cell r="Q34">
            <v>0</v>
          </cell>
          <cell r="R34">
            <v>14</v>
          </cell>
          <cell r="S34">
            <v>0</v>
          </cell>
          <cell r="T34">
            <v>13</v>
          </cell>
          <cell r="U34">
            <v>50</v>
          </cell>
          <cell r="V34">
            <v>70</v>
          </cell>
        </row>
        <row r="35">
          <cell r="B35" t="str">
            <v>E022-01-1035/2020</v>
          </cell>
          <cell r="C35" t="str">
            <v>Agnes Mulekye MUTEMI</v>
          </cell>
          <cell r="D35">
            <v>11</v>
          </cell>
          <cell r="E35">
            <v>12</v>
          </cell>
          <cell r="F35">
            <v>0</v>
          </cell>
          <cell r="G35">
            <v>4.833333333333333</v>
          </cell>
          <cell r="H35">
            <v>3.5</v>
          </cell>
          <cell r="I35">
            <v>0</v>
          </cell>
          <cell r="J35">
            <v>1.75</v>
          </cell>
          <cell r="K35">
            <v>13</v>
          </cell>
          <cell r="L35">
            <v>12</v>
          </cell>
          <cell r="M35">
            <v>0</v>
          </cell>
          <cell r="N35">
            <v>12.5</v>
          </cell>
          <cell r="O35">
            <v>19.100000000000001</v>
          </cell>
          <cell r="P35">
            <v>19</v>
          </cell>
          <cell r="Q35">
            <v>0</v>
          </cell>
          <cell r="R35">
            <v>15</v>
          </cell>
          <cell r="S35">
            <v>0</v>
          </cell>
          <cell r="T35">
            <v>10</v>
          </cell>
          <cell r="U35">
            <v>44</v>
          </cell>
          <cell r="V35">
            <v>63</v>
          </cell>
        </row>
        <row r="36">
          <cell r="B36" t="str">
            <v>E022-01-1038/2020</v>
          </cell>
          <cell r="C36" t="str">
            <v>Ian Kamau NJUGUNA</v>
          </cell>
          <cell r="D36">
            <v>17</v>
          </cell>
          <cell r="E36">
            <v>12</v>
          </cell>
          <cell r="F36">
            <v>0</v>
          </cell>
          <cell r="G36">
            <v>5.8333333333333321</v>
          </cell>
          <cell r="H36">
            <v>3.5</v>
          </cell>
          <cell r="I36">
            <v>4</v>
          </cell>
          <cell r="J36">
            <v>3.75</v>
          </cell>
          <cell r="K36">
            <v>13</v>
          </cell>
          <cell r="L36">
            <v>12</v>
          </cell>
          <cell r="M36">
            <v>0</v>
          </cell>
          <cell r="N36">
            <v>12.5</v>
          </cell>
          <cell r="O36">
            <v>22.1</v>
          </cell>
          <cell r="P36">
            <v>15</v>
          </cell>
          <cell r="Q36">
            <v>0</v>
          </cell>
          <cell r="R36">
            <v>10</v>
          </cell>
          <cell r="S36">
            <v>0</v>
          </cell>
          <cell r="T36">
            <v>9</v>
          </cell>
          <cell r="U36">
            <v>34</v>
          </cell>
          <cell r="V36">
            <v>56</v>
          </cell>
        </row>
        <row r="37">
          <cell r="B37" t="str">
            <v>E022-01-1040/2020</v>
          </cell>
          <cell r="C37" t="str">
            <v>Salome Mukuhi KIIRIA</v>
          </cell>
          <cell r="D37">
            <v>9</v>
          </cell>
          <cell r="E37">
            <v>13</v>
          </cell>
          <cell r="F37">
            <v>0</v>
          </cell>
          <cell r="G37">
            <v>4.75</v>
          </cell>
          <cell r="H37">
            <v>4</v>
          </cell>
          <cell r="I37">
            <v>0</v>
          </cell>
          <cell r="J37">
            <v>2</v>
          </cell>
          <cell r="K37">
            <v>13</v>
          </cell>
          <cell r="L37">
            <v>12</v>
          </cell>
          <cell r="M37">
            <v>0</v>
          </cell>
          <cell r="N37">
            <v>12.5</v>
          </cell>
          <cell r="O37">
            <v>19.3</v>
          </cell>
          <cell r="P37">
            <v>24</v>
          </cell>
          <cell r="Q37">
            <v>0</v>
          </cell>
          <cell r="R37">
            <v>12</v>
          </cell>
          <cell r="S37">
            <v>0</v>
          </cell>
          <cell r="T37">
            <v>16</v>
          </cell>
          <cell r="U37">
            <v>52</v>
          </cell>
          <cell r="V37">
            <v>71</v>
          </cell>
        </row>
        <row r="38">
          <cell r="B38" t="str">
            <v>E022-01-1041/2020</v>
          </cell>
          <cell r="C38" t="str">
            <v>Moses Mwangi KANGETHE</v>
          </cell>
          <cell r="D38">
            <v>8</v>
          </cell>
          <cell r="E38">
            <v>10</v>
          </cell>
          <cell r="F38">
            <v>0</v>
          </cell>
          <cell r="G38">
            <v>3.833333333333333</v>
          </cell>
          <cell r="H38">
            <v>0</v>
          </cell>
          <cell r="I38">
            <v>5</v>
          </cell>
          <cell r="J38">
            <v>2.5</v>
          </cell>
          <cell r="K38">
            <v>13</v>
          </cell>
          <cell r="L38">
            <v>12</v>
          </cell>
          <cell r="M38">
            <v>0</v>
          </cell>
          <cell r="N38">
            <v>12.5</v>
          </cell>
          <cell r="O38">
            <v>18.8</v>
          </cell>
          <cell r="P38">
            <v>26</v>
          </cell>
          <cell r="Q38">
            <v>0</v>
          </cell>
          <cell r="R38">
            <v>16</v>
          </cell>
          <cell r="S38">
            <v>0</v>
          </cell>
          <cell r="T38">
            <v>11</v>
          </cell>
          <cell r="U38">
            <v>53</v>
          </cell>
          <cell r="V38">
            <v>72</v>
          </cell>
        </row>
        <row r="39">
          <cell r="B39" t="str">
            <v>E022-01-1042/2020</v>
          </cell>
          <cell r="C39" t="str">
            <v>Stephen Munzyu MAINGI</v>
          </cell>
          <cell r="D39">
            <v>21</v>
          </cell>
          <cell r="E39">
            <v>10</v>
          </cell>
          <cell r="F39">
            <v>0</v>
          </cell>
          <cell r="G39">
            <v>6</v>
          </cell>
          <cell r="H39">
            <v>2</v>
          </cell>
          <cell r="I39">
            <v>0</v>
          </cell>
          <cell r="J39">
            <v>1</v>
          </cell>
          <cell r="K39">
            <v>13</v>
          </cell>
          <cell r="L39">
            <v>12</v>
          </cell>
          <cell r="M39">
            <v>0</v>
          </cell>
          <cell r="N39">
            <v>12.5</v>
          </cell>
          <cell r="O39">
            <v>19.5</v>
          </cell>
          <cell r="P39">
            <v>19.5</v>
          </cell>
          <cell r="Q39">
            <v>6</v>
          </cell>
          <cell r="R39">
            <v>0</v>
          </cell>
          <cell r="S39">
            <v>0</v>
          </cell>
          <cell r="T39">
            <v>8</v>
          </cell>
          <cell r="U39">
            <v>33.5</v>
          </cell>
          <cell r="V39">
            <v>53</v>
          </cell>
        </row>
        <row r="40">
          <cell r="B40" t="str">
            <v>E022-01-1043/2020</v>
          </cell>
          <cell r="C40" t="str">
            <v>Amos Sila MULWA</v>
          </cell>
          <cell r="D40">
            <v>15</v>
          </cell>
          <cell r="E40">
            <v>8</v>
          </cell>
          <cell r="F40">
            <v>0</v>
          </cell>
          <cell r="G40">
            <v>4.5</v>
          </cell>
          <cell r="H40">
            <v>4</v>
          </cell>
          <cell r="I40">
            <v>0</v>
          </cell>
          <cell r="J40">
            <v>2</v>
          </cell>
          <cell r="K40">
            <v>13</v>
          </cell>
          <cell r="L40">
            <v>12</v>
          </cell>
          <cell r="M40">
            <v>0</v>
          </cell>
          <cell r="N40">
            <v>12.5</v>
          </cell>
          <cell r="O40">
            <v>19</v>
          </cell>
          <cell r="P40">
            <v>28</v>
          </cell>
          <cell r="Q40">
            <v>6</v>
          </cell>
          <cell r="R40">
            <v>0</v>
          </cell>
          <cell r="S40">
            <v>0</v>
          </cell>
          <cell r="T40">
            <v>7</v>
          </cell>
          <cell r="U40">
            <v>41</v>
          </cell>
          <cell r="V40">
            <v>60</v>
          </cell>
        </row>
        <row r="41">
          <cell r="B41" t="str">
            <v>E022-01-1044/2020</v>
          </cell>
          <cell r="C41" t="str">
            <v>Muthawa KIVAA</v>
          </cell>
          <cell r="D41">
            <v>18</v>
          </cell>
          <cell r="E41">
            <v>13</v>
          </cell>
          <cell r="F41">
            <v>0</v>
          </cell>
          <cell r="G41">
            <v>6.25</v>
          </cell>
          <cell r="H41">
            <v>2</v>
          </cell>
          <cell r="I41">
            <v>0</v>
          </cell>
          <cell r="J41">
            <v>1</v>
          </cell>
          <cell r="K41">
            <v>13</v>
          </cell>
          <cell r="L41">
            <v>12</v>
          </cell>
          <cell r="M41">
            <v>0</v>
          </cell>
          <cell r="N41">
            <v>12.5</v>
          </cell>
          <cell r="O41">
            <v>19.8</v>
          </cell>
          <cell r="P41">
            <v>23</v>
          </cell>
          <cell r="Q41">
            <v>0</v>
          </cell>
          <cell r="R41">
            <v>11</v>
          </cell>
          <cell r="S41">
            <v>0</v>
          </cell>
          <cell r="T41">
            <v>11</v>
          </cell>
          <cell r="U41">
            <v>45</v>
          </cell>
          <cell r="V41">
            <v>65</v>
          </cell>
        </row>
        <row r="42">
          <cell r="B42" t="str">
            <v>E022-01-1045/2020</v>
          </cell>
          <cell r="C42" t="str">
            <v>Joshua Maina KAMAU</v>
          </cell>
          <cell r="D42">
            <v>10</v>
          </cell>
          <cell r="E42">
            <v>11</v>
          </cell>
          <cell r="F42">
            <v>0</v>
          </cell>
          <cell r="G42">
            <v>4.4166666666666661</v>
          </cell>
          <cell r="H42">
            <v>0</v>
          </cell>
          <cell r="I42">
            <v>0</v>
          </cell>
          <cell r="J42">
            <v>0</v>
          </cell>
          <cell r="K42">
            <v>10</v>
          </cell>
          <cell r="L42">
            <v>12</v>
          </cell>
          <cell r="M42">
            <v>0</v>
          </cell>
          <cell r="N42">
            <v>11</v>
          </cell>
          <cell r="O42">
            <v>15.4</v>
          </cell>
          <cell r="P42">
            <v>13</v>
          </cell>
          <cell r="Q42">
            <v>12</v>
          </cell>
          <cell r="R42">
            <v>0</v>
          </cell>
          <cell r="S42">
            <v>0</v>
          </cell>
          <cell r="T42">
            <v>2</v>
          </cell>
          <cell r="U42">
            <v>27</v>
          </cell>
          <cell r="V42">
            <v>42</v>
          </cell>
        </row>
        <row r="43">
          <cell r="B43" t="str">
            <v>E022-01-1046/2020</v>
          </cell>
          <cell r="C43" t="str">
            <v>Sally Kinya KIMATHI</v>
          </cell>
          <cell r="D43">
            <v>13</v>
          </cell>
          <cell r="E43">
            <v>9</v>
          </cell>
          <cell r="F43">
            <v>0</v>
          </cell>
          <cell r="G43">
            <v>4.4166666666666661</v>
          </cell>
          <cell r="H43">
            <v>5</v>
          </cell>
          <cell r="I43">
            <v>0</v>
          </cell>
          <cell r="J43">
            <v>2.5</v>
          </cell>
          <cell r="K43">
            <v>13</v>
          </cell>
          <cell r="L43">
            <v>13</v>
          </cell>
          <cell r="M43">
            <v>0</v>
          </cell>
          <cell r="N43">
            <v>13</v>
          </cell>
          <cell r="O43">
            <v>19.899999999999999</v>
          </cell>
          <cell r="P43">
            <v>27.5</v>
          </cell>
          <cell r="Q43">
            <v>3</v>
          </cell>
          <cell r="R43">
            <v>0</v>
          </cell>
          <cell r="S43">
            <v>0</v>
          </cell>
          <cell r="T43">
            <v>11</v>
          </cell>
          <cell r="U43">
            <v>41.5</v>
          </cell>
          <cell r="V43">
            <v>61</v>
          </cell>
        </row>
        <row r="44">
          <cell r="B44" t="str">
            <v>E022-01-1047/2020</v>
          </cell>
          <cell r="C44" t="str">
            <v>Angela Waithera MAINA</v>
          </cell>
          <cell r="D44">
            <v>13</v>
          </cell>
          <cell r="E44">
            <v>4</v>
          </cell>
          <cell r="F44">
            <v>0</v>
          </cell>
          <cell r="G44">
            <v>3.1666666666666665</v>
          </cell>
          <cell r="H44">
            <v>3.5</v>
          </cell>
          <cell r="I44">
            <v>0</v>
          </cell>
          <cell r="J44">
            <v>1.75</v>
          </cell>
          <cell r="K44">
            <v>10</v>
          </cell>
          <cell r="L44">
            <v>12</v>
          </cell>
          <cell r="M44">
            <v>0</v>
          </cell>
          <cell r="N44">
            <v>11</v>
          </cell>
          <cell r="O44">
            <v>15.9</v>
          </cell>
          <cell r="P44">
            <v>18.5</v>
          </cell>
          <cell r="Q44">
            <v>0</v>
          </cell>
          <cell r="R44">
            <v>8</v>
          </cell>
          <cell r="S44">
            <v>0</v>
          </cell>
          <cell r="T44">
            <v>3</v>
          </cell>
          <cell r="U44">
            <v>29.5</v>
          </cell>
          <cell r="V44">
            <v>45</v>
          </cell>
        </row>
        <row r="45">
          <cell r="B45" t="str">
            <v>E022-01-1048/2020</v>
          </cell>
          <cell r="C45" t="str">
            <v>Tony Clinton MUTUMA</v>
          </cell>
          <cell r="D45">
            <v>19</v>
          </cell>
          <cell r="E45">
            <v>8</v>
          </cell>
          <cell r="F45">
            <v>0</v>
          </cell>
          <cell r="G45">
            <v>5.1666666666666661</v>
          </cell>
          <cell r="H45">
            <v>2</v>
          </cell>
          <cell r="I45">
            <v>0</v>
          </cell>
          <cell r="J45">
            <v>1</v>
          </cell>
          <cell r="K45">
            <v>10</v>
          </cell>
          <cell r="L45">
            <v>13</v>
          </cell>
          <cell r="M45">
            <v>0</v>
          </cell>
          <cell r="N45">
            <v>11.5</v>
          </cell>
          <cell r="O45">
            <v>17.7</v>
          </cell>
          <cell r="P45">
            <v>22</v>
          </cell>
          <cell r="Q45">
            <v>11</v>
          </cell>
          <cell r="R45">
            <v>0</v>
          </cell>
          <cell r="S45">
            <v>0</v>
          </cell>
          <cell r="T45">
            <v>6</v>
          </cell>
          <cell r="U45">
            <v>39</v>
          </cell>
          <cell r="V45">
            <v>57</v>
          </cell>
        </row>
        <row r="46">
          <cell r="B46" t="str">
            <v>E022-01-1050/2020</v>
          </cell>
          <cell r="C46" t="str">
            <v>Lewis Murithi MWENDA</v>
          </cell>
          <cell r="D46">
            <v>11</v>
          </cell>
          <cell r="E46">
            <v>12</v>
          </cell>
          <cell r="F46">
            <v>0</v>
          </cell>
          <cell r="G46">
            <v>4.833333333333333</v>
          </cell>
          <cell r="H46">
            <v>4</v>
          </cell>
          <cell r="I46">
            <v>0</v>
          </cell>
          <cell r="J46">
            <v>2</v>
          </cell>
          <cell r="K46">
            <v>13</v>
          </cell>
          <cell r="L46">
            <v>13</v>
          </cell>
          <cell r="M46">
            <v>0</v>
          </cell>
          <cell r="N46">
            <v>13</v>
          </cell>
          <cell r="O46">
            <v>19.8</v>
          </cell>
          <cell r="P46">
            <v>21</v>
          </cell>
          <cell r="Q46">
            <v>0</v>
          </cell>
          <cell r="R46">
            <v>14</v>
          </cell>
          <cell r="S46">
            <v>0</v>
          </cell>
          <cell r="T46">
            <v>14</v>
          </cell>
          <cell r="U46">
            <v>49</v>
          </cell>
          <cell r="V46">
            <v>69</v>
          </cell>
        </row>
        <row r="47">
          <cell r="B47" t="str">
            <v>E022-01-1052/2020</v>
          </cell>
          <cell r="C47" t="str">
            <v>Victor MWIRIGI</v>
          </cell>
          <cell r="D47">
            <v>16</v>
          </cell>
          <cell r="E47">
            <v>11</v>
          </cell>
          <cell r="F47">
            <v>0</v>
          </cell>
          <cell r="G47">
            <v>5.4166666666666679</v>
          </cell>
          <cell r="H47">
            <v>2</v>
          </cell>
          <cell r="I47">
            <v>0</v>
          </cell>
          <cell r="J47">
            <v>1</v>
          </cell>
          <cell r="K47">
            <v>11</v>
          </cell>
          <cell r="L47">
            <v>13</v>
          </cell>
          <cell r="M47">
            <v>0</v>
          </cell>
          <cell r="N47">
            <v>12</v>
          </cell>
          <cell r="O47">
            <v>18.399999999999999</v>
          </cell>
          <cell r="P47">
            <v>22</v>
          </cell>
          <cell r="Q47">
            <v>0</v>
          </cell>
          <cell r="R47">
            <v>7</v>
          </cell>
          <cell r="S47">
            <v>8</v>
          </cell>
          <cell r="T47">
            <v>0</v>
          </cell>
          <cell r="U47">
            <v>37</v>
          </cell>
          <cell r="V47">
            <v>55</v>
          </cell>
        </row>
        <row r="48">
          <cell r="B48" t="str">
            <v>E022-01-1054/2020</v>
          </cell>
          <cell r="C48" t="str">
            <v>Julius Righa MGHANGA</v>
          </cell>
          <cell r="D48">
            <v>14</v>
          </cell>
          <cell r="E48">
            <v>14</v>
          </cell>
          <cell r="F48">
            <v>0</v>
          </cell>
          <cell r="G48">
            <v>5.8333333333333321</v>
          </cell>
          <cell r="H48">
            <v>4</v>
          </cell>
          <cell r="I48">
            <v>4</v>
          </cell>
          <cell r="J48">
            <v>4</v>
          </cell>
          <cell r="K48">
            <v>10</v>
          </cell>
          <cell r="L48">
            <v>12</v>
          </cell>
          <cell r="M48">
            <v>0</v>
          </cell>
          <cell r="N48">
            <v>11</v>
          </cell>
          <cell r="O48">
            <v>20.8</v>
          </cell>
          <cell r="P48">
            <v>21</v>
          </cell>
          <cell r="Q48">
            <v>0</v>
          </cell>
          <cell r="R48">
            <v>18</v>
          </cell>
          <cell r="S48">
            <v>6</v>
          </cell>
          <cell r="T48">
            <v>0</v>
          </cell>
          <cell r="U48">
            <v>45</v>
          </cell>
          <cell r="V48">
            <v>66</v>
          </cell>
        </row>
        <row r="49">
          <cell r="B49" t="str">
            <v>E022-01-1055/2020</v>
          </cell>
          <cell r="C49" t="str">
            <v>Joe Albert NGIGI</v>
          </cell>
          <cell r="D49">
            <v>12</v>
          </cell>
          <cell r="E49">
            <v>14</v>
          </cell>
          <cell r="F49">
            <v>0</v>
          </cell>
          <cell r="G49">
            <v>5.5</v>
          </cell>
          <cell r="H49">
            <v>3.5</v>
          </cell>
          <cell r="I49">
            <v>0</v>
          </cell>
          <cell r="J49">
            <v>1.75</v>
          </cell>
          <cell r="K49">
            <v>13</v>
          </cell>
          <cell r="L49">
            <v>13</v>
          </cell>
          <cell r="M49">
            <v>0</v>
          </cell>
          <cell r="N49">
            <v>13</v>
          </cell>
          <cell r="O49">
            <v>20.3</v>
          </cell>
          <cell r="P49">
            <v>28</v>
          </cell>
          <cell r="Q49">
            <v>4</v>
          </cell>
          <cell r="R49">
            <v>0</v>
          </cell>
          <cell r="S49">
            <v>0</v>
          </cell>
          <cell r="T49">
            <v>11</v>
          </cell>
          <cell r="U49">
            <v>43</v>
          </cell>
          <cell r="V49">
            <v>63</v>
          </cell>
        </row>
        <row r="50">
          <cell r="B50" t="str">
            <v>E022-01-1056/2020</v>
          </cell>
          <cell r="C50" t="str">
            <v>Michael Adrian NGURU</v>
          </cell>
          <cell r="D50">
            <v>13</v>
          </cell>
          <cell r="E50">
            <v>10</v>
          </cell>
          <cell r="F50">
            <v>0</v>
          </cell>
          <cell r="G50">
            <v>4.666666666666667</v>
          </cell>
          <cell r="H50">
            <v>4</v>
          </cell>
          <cell r="I50">
            <v>4.5</v>
          </cell>
          <cell r="J50">
            <v>4.25</v>
          </cell>
          <cell r="K50">
            <v>12</v>
          </cell>
          <cell r="L50">
            <v>12</v>
          </cell>
          <cell r="M50">
            <v>0</v>
          </cell>
          <cell r="N50">
            <v>12</v>
          </cell>
          <cell r="O50">
            <v>20.9</v>
          </cell>
          <cell r="P50">
            <v>12</v>
          </cell>
          <cell r="Q50">
            <v>0</v>
          </cell>
          <cell r="R50">
            <v>4</v>
          </cell>
          <cell r="S50">
            <v>0</v>
          </cell>
          <cell r="T50">
            <v>3</v>
          </cell>
          <cell r="U50">
            <v>19</v>
          </cell>
          <cell r="V50">
            <v>40</v>
          </cell>
        </row>
        <row r="51">
          <cell r="B51" t="str">
            <v>E022-01-1057/2020</v>
          </cell>
          <cell r="C51" t="str">
            <v>Gad Kimathi MURITHI</v>
          </cell>
          <cell r="D51">
            <v>15</v>
          </cell>
          <cell r="E51">
            <v>9</v>
          </cell>
          <cell r="F51">
            <v>0</v>
          </cell>
          <cell r="G51">
            <v>4.75</v>
          </cell>
          <cell r="H51">
            <v>4</v>
          </cell>
          <cell r="I51">
            <v>0</v>
          </cell>
          <cell r="J51">
            <v>2</v>
          </cell>
          <cell r="K51">
            <v>10</v>
          </cell>
          <cell r="L51">
            <v>12</v>
          </cell>
          <cell r="M51">
            <v>0</v>
          </cell>
          <cell r="N51">
            <v>11</v>
          </cell>
          <cell r="O51">
            <v>17.8</v>
          </cell>
          <cell r="P51">
            <v>12</v>
          </cell>
          <cell r="Q51">
            <v>0</v>
          </cell>
          <cell r="R51">
            <v>13</v>
          </cell>
          <cell r="S51">
            <v>0</v>
          </cell>
          <cell r="T51">
            <v>9</v>
          </cell>
          <cell r="U51">
            <v>34</v>
          </cell>
          <cell r="V51">
            <v>52</v>
          </cell>
        </row>
        <row r="52">
          <cell r="B52" t="str">
            <v>E022-01-1058/2020</v>
          </cell>
          <cell r="C52" t="str">
            <v>Brighton Kariuki MURANGIRI</v>
          </cell>
          <cell r="D52">
            <v>14</v>
          </cell>
          <cell r="E52">
            <v>7</v>
          </cell>
          <cell r="F52">
            <v>0</v>
          </cell>
          <cell r="G52">
            <v>4.083333333333333</v>
          </cell>
          <cell r="H52">
            <v>3.5</v>
          </cell>
          <cell r="I52">
            <v>3</v>
          </cell>
          <cell r="J52">
            <v>3.2499999999999996</v>
          </cell>
          <cell r="K52">
            <v>12</v>
          </cell>
          <cell r="L52">
            <v>12</v>
          </cell>
          <cell r="M52">
            <v>0</v>
          </cell>
          <cell r="N52">
            <v>12</v>
          </cell>
          <cell r="O52">
            <v>19.3</v>
          </cell>
          <cell r="P52">
            <v>20</v>
          </cell>
          <cell r="Q52">
            <v>0</v>
          </cell>
          <cell r="R52">
            <v>13</v>
          </cell>
          <cell r="S52">
            <v>0</v>
          </cell>
          <cell r="T52">
            <v>11</v>
          </cell>
          <cell r="U52">
            <v>44</v>
          </cell>
          <cell r="V52">
            <v>63</v>
          </cell>
        </row>
        <row r="53">
          <cell r="B53" t="str">
            <v>E022-01-1060/2020</v>
          </cell>
          <cell r="C53" t="str">
            <v>Joshua NYANDWAKI</v>
          </cell>
          <cell r="D53">
            <v>14</v>
          </cell>
          <cell r="E53">
            <v>14</v>
          </cell>
          <cell r="F53">
            <v>0</v>
          </cell>
          <cell r="G53">
            <v>5.8333333333333321</v>
          </cell>
          <cell r="H53">
            <v>2</v>
          </cell>
          <cell r="I53">
            <v>0</v>
          </cell>
          <cell r="J53">
            <v>1</v>
          </cell>
          <cell r="K53">
            <v>10</v>
          </cell>
          <cell r="L53">
            <v>11</v>
          </cell>
          <cell r="M53">
            <v>0</v>
          </cell>
          <cell r="N53">
            <v>10.5</v>
          </cell>
          <cell r="O53">
            <v>17.3</v>
          </cell>
          <cell r="P53">
            <v>17</v>
          </cell>
          <cell r="Q53">
            <v>0</v>
          </cell>
          <cell r="R53">
            <v>14</v>
          </cell>
          <cell r="S53">
            <v>0</v>
          </cell>
          <cell r="T53">
            <v>1</v>
          </cell>
          <cell r="U53">
            <v>32</v>
          </cell>
          <cell r="V53">
            <v>49</v>
          </cell>
        </row>
        <row r="54">
          <cell r="B54" t="str">
            <v>E022-01-1061/2020</v>
          </cell>
          <cell r="C54" t="str">
            <v>Wyntone Makomere OMUKA</v>
          </cell>
          <cell r="D54">
            <v>24</v>
          </cell>
          <cell r="E54">
            <v>11</v>
          </cell>
          <cell r="F54">
            <v>0</v>
          </cell>
          <cell r="G54">
            <v>6.75</v>
          </cell>
          <cell r="H54">
            <v>2</v>
          </cell>
          <cell r="I54">
            <v>2.5</v>
          </cell>
          <cell r="J54">
            <v>2.25</v>
          </cell>
          <cell r="K54">
            <v>10</v>
          </cell>
          <cell r="L54">
            <v>10</v>
          </cell>
          <cell r="M54">
            <v>0</v>
          </cell>
          <cell r="N54">
            <v>10</v>
          </cell>
          <cell r="O54">
            <v>19</v>
          </cell>
          <cell r="P54">
            <v>29.5</v>
          </cell>
          <cell r="Q54">
            <v>0</v>
          </cell>
          <cell r="R54">
            <v>9</v>
          </cell>
          <cell r="S54">
            <v>8</v>
          </cell>
          <cell r="T54">
            <v>0</v>
          </cell>
          <cell r="U54">
            <v>46.5</v>
          </cell>
          <cell r="V54">
            <v>66</v>
          </cell>
        </row>
        <row r="55">
          <cell r="B55" t="str">
            <v>E022-01-1062/2020</v>
          </cell>
          <cell r="C55" t="str">
            <v>Lawrence Kipyegon LANGAT</v>
          </cell>
          <cell r="D55">
            <v>13</v>
          </cell>
          <cell r="E55">
            <v>9</v>
          </cell>
          <cell r="F55">
            <v>0</v>
          </cell>
          <cell r="G55">
            <v>4.4166666666666661</v>
          </cell>
          <cell r="H55">
            <v>4</v>
          </cell>
          <cell r="I55">
            <v>5</v>
          </cell>
          <cell r="J55">
            <v>4.5</v>
          </cell>
          <cell r="K55">
            <v>10</v>
          </cell>
          <cell r="L55">
            <v>11</v>
          </cell>
          <cell r="M55">
            <v>0</v>
          </cell>
          <cell r="N55">
            <v>10.5</v>
          </cell>
          <cell r="O55">
            <v>19.399999999999999</v>
          </cell>
          <cell r="P55">
            <v>25</v>
          </cell>
          <cell r="Q55">
            <v>0</v>
          </cell>
          <cell r="R55">
            <v>13</v>
          </cell>
          <cell r="S55">
            <v>0</v>
          </cell>
          <cell r="T55">
            <v>10</v>
          </cell>
          <cell r="U55">
            <v>48</v>
          </cell>
          <cell r="V55">
            <v>67</v>
          </cell>
        </row>
        <row r="56">
          <cell r="B56" t="str">
            <v>E022-01-1063/2020</v>
          </cell>
          <cell r="C56" t="str">
            <v>Tracy Atieno OCHIENG</v>
          </cell>
          <cell r="D56">
            <v>10</v>
          </cell>
          <cell r="E56">
            <v>6</v>
          </cell>
          <cell r="F56">
            <v>0</v>
          </cell>
          <cell r="G56">
            <v>3.1666666666666665</v>
          </cell>
          <cell r="H56">
            <v>2</v>
          </cell>
          <cell r="I56">
            <v>0</v>
          </cell>
          <cell r="J56">
            <v>1</v>
          </cell>
          <cell r="K56">
            <v>10</v>
          </cell>
          <cell r="L56">
            <v>13</v>
          </cell>
          <cell r="M56">
            <v>0</v>
          </cell>
          <cell r="N56">
            <v>11.5</v>
          </cell>
          <cell r="O56">
            <v>15.7</v>
          </cell>
          <cell r="P56">
            <v>12</v>
          </cell>
          <cell r="Q56">
            <v>0</v>
          </cell>
          <cell r="R56">
            <v>11</v>
          </cell>
          <cell r="S56">
            <v>0</v>
          </cell>
          <cell r="T56">
            <v>6</v>
          </cell>
          <cell r="U56">
            <v>29</v>
          </cell>
          <cell r="V56">
            <v>45</v>
          </cell>
        </row>
        <row r="57">
          <cell r="B57" t="str">
            <v>E022-01-1064/2020</v>
          </cell>
          <cell r="C57" t="str">
            <v>Michael OMOLO</v>
          </cell>
          <cell r="D57">
            <v>22</v>
          </cell>
          <cell r="E57">
            <v>10</v>
          </cell>
          <cell r="F57">
            <v>0</v>
          </cell>
          <cell r="G57">
            <v>6.166666666666667</v>
          </cell>
          <cell r="H57">
            <v>2</v>
          </cell>
          <cell r="I57">
            <v>3</v>
          </cell>
          <cell r="J57">
            <v>2.5</v>
          </cell>
          <cell r="K57">
            <v>10</v>
          </cell>
          <cell r="L57">
            <v>11</v>
          </cell>
          <cell r="M57">
            <v>0</v>
          </cell>
          <cell r="N57">
            <v>10.5</v>
          </cell>
          <cell r="O57">
            <v>19.2</v>
          </cell>
          <cell r="P57">
            <v>10</v>
          </cell>
          <cell r="Q57">
            <v>0</v>
          </cell>
          <cell r="R57">
            <v>13</v>
          </cell>
          <cell r="S57">
            <v>0</v>
          </cell>
          <cell r="T57">
            <v>6</v>
          </cell>
          <cell r="U57">
            <v>29</v>
          </cell>
          <cell r="V57">
            <v>48</v>
          </cell>
        </row>
        <row r="58">
          <cell r="B58" t="str">
            <v>E022-01-1065/2020</v>
          </cell>
          <cell r="C58" t="str">
            <v>Brian Kiprono KOTON</v>
          </cell>
          <cell r="D58">
            <v>7</v>
          </cell>
          <cell r="E58">
            <v>10</v>
          </cell>
          <cell r="F58">
            <v>0</v>
          </cell>
          <cell r="G58">
            <v>3.666666666666667</v>
          </cell>
          <cell r="H58">
            <v>4</v>
          </cell>
          <cell r="I58">
            <v>0</v>
          </cell>
          <cell r="J58">
            <v>2</v>
          </cell>
          <cell r="K58">
            <v>10</v>
          </cell>
          <cell r="L58">
            <v>10</v>
          </cell>
          <cell r="M58">
            <v>0</v>
          </cell>
          <cell r="N58">
            <v>10</v>
          </cell>
          <cell r="O58">
            <v>15.7</v>
          </cell>
          <cell r="P58">
            <v>10.5</v>
          </cell>
          <cell r="Q58">
            <v>0</v>
          </cell>
          <cell r="R58">
            <v>10</v>
          </cell>
          <cell r="S58">
            <v>0</v>
          </cell>
          <cell r="T58">
            <v>9</v>
          </cell>
          <cell r="U58">
            <v>29.5</v>
          </cell>
          <cell r="V58">
            <v>45</v>
          </cell>
        </row>
        <row r="59">
          <cell r="B59" t="str">
            <v>E022-01-1066/2020</v>
          </cell>
          <cell r="C59" t="str">
            <v>Christopher GITAU</v>
          </cell>
          <cell r="D59">
            <v>18</v>
          </cell>
          <cell r="E59">
            <v>9</v>
          </cell>
          <cell r="F59">
            <v>0</v>
          </cell>
          <cell r="G59">
            <v>5.25</v>
          </cell>
          <cell r="H59">
            <v>4</v>
          </cell>
          <cell r="I59">
            <v>0</v>
          </cell>
          <cell r="J59">
            <v>2</v>
          </cell>
          <cell r="K59">
            <v>10</v>
          </cell>
          <cell r="L59">
            <v>7</v>
          </cell>
          <cell r="M59">
            <v>0</v>
          </cell>
          <cell r="N59">
            <v>8.5</v>
          </cell>
          <cell r="O59">
            <v>15.8</v>
          </cell>
          <cell r="P59">
            <v>26</v>
          </cell>
          <cell r="Q59">
            <v>0</v>
          </cell>
          <cell r="R59">
            <v>12</v>
          </cell>
          <cell r="S59">
            <v>0</v>
          </cell>
          <cell r="T59">
            <v>11</v>
          </cell>
          <cell r="U59">
            <v>49</v>
          </cell>
          <cell r="V59">
            <v>65</v>
          </cell>
        </row>
        <row r="60">
          <cell r="B60" t="str">
            <v>E022-01-1067/2020</v>
          </cell>
          <cell r="C60" t="str">
            <v>Florence Auma ODERO</v>
          </cell>
          <cell r="D60">
            <v>6</v>
          </cell>
          <cell r="E60">
            <v>8</v>
          </cell>
          <cell r="F60">
            <v>0</v>
          </cell>
          <cell r="G60">
            <v>3.0000000000000004</v>
          </cell>
          <cell r="H60">
            <v>2</v>
          </cell>
          <cell r="I60">
            <v>0</v>
          </cell>
          <cell r="J60">
            <v>1</v>
          </cell>
          <cell r="K60">
            <v>10</v>
          </cell>
          <cell r="L60">
            <v>13</v>
          </cell>
          <cell r="M60">
            <v>0</v>
          </cell>
          <cell r="N60">
            <v>11.5</v>
          </cell>
          <cell r="O60">
            <v>15.5</v>
          </cell>
          <cell r="P60">
            <v>9</v>
          </cell>
          <cell r="Q60">
            <v>0</v>
          </cell>
          <cell r="R60">
            <v>3</v>
          </cell>
          <cell r="S60">
            <v>0</v>
          </cell>
          <cell r="T60">
            <v>1</v>
          </cell>
          <cell r="U60">
            <v>13</v>
          </cell>
          <cell r="V60">
            <v>29</v>
          </cell>
        </row>
        <row r="61">
          <cell r="B61" t="str">
            <v>E022-01-1068/2020</v>
          </cell>
          <cell r="C61" t="str">
            <v>Nicholus Kamau NG'ANG'A</v>
          </cell>
          <cell r="D61">
            <v>9</v>
          </cell>
          <cell r="E61">
            <v>9</v>
          </cell>
          <cell r="F61">
            <v>0</v>
          </cell>
          <cell r="G61">
            <v>3.75</v>
          </cell>
          <cell r="H61">
            <v>3.5</v>
          </cell>
          <cell r="I61">
            <v>0</v>
          </cell>
          <cell r="J61">
            <v>1.75</v>
          </cell>
          <cell r="K61">
            <v>10</v>
          </cell>
          <cell r="L61">
            <v>11</v>
          </cell>
          <cell r="M61">
            <v>0</v>
          </cell>
          <cell r="N61">
            <v>10.5</v>
          </cell>
          <cell r="O61">
            <v>16</v>
          </cell>
          <cell r="P61">
            <v>18</v>
          </cell>
          <cell r="Q61">
            <v>0</v>
          </cell>
          <cell r="R61">
            <v>10</v>
          </cell>
          <cell r="S61">
            <v>0</v>
          </cell>
          <cell r="T61">
            <v>11</v>
          </cell>
          <cell r="U61">
            <v>39</v>
          </cell>
          <cell r="V61">
            <v>55</v>
          </cell>
        </row>
        <row r="62">
          <cell r="B62" t="str">
            <v>E022-01-1069/2020</v>
          </cell>
          <cell r="C62" t="str">
            <v>Raymond KILONZO</v>
          </cell>
          <cell r="D62">
            <v>11</v>
          </cell>
          <cell r="E62">
            <v>7</v>
          </cell>
          <cell r="F62">
            <v>0</v>
          </cell>
          <cell r="G62">
            <v>3.583333333333333</v>
          </cell>
          <cell r="H62">
            <v>4</v>
          </cell>
          <cell r="I62">
            <v>0</v>
          </cell>
          <cell r="J62">
            <v>2</v>
          </cell>
          <cell r="K62">
            <v>10</v>
          </cell>
          <cell r="L62">
            <v>13</v>
          </cell>
          <cell r="M62">
            <v>0</v>
          </cell>
          <cell r="N62">
            <v>11.5</v>
          </cell>
          <cell r="O62">
            <v>17.100000000000001</v>
          </cell>
          <cell r="P62">
            <v>25.5</v>
          </cell>
          <cell r="Q62">
            <v>0</v>
          </cell>
          <cell r="R62">
            <v>9</v>
          </cell>
          <cell r="S62">
            <v>0</v>
          </cell>
          <cell r="T62">
            <v>3</v>
          </cell>
          <cell r="U62">
            <v>37.5</v>
          </cell>
          <cell r="V62">
            <v>55</v>
          </cell>
        </row>
        <row r="63">
          <cell r="B63" t="str">
            <v>E022-01-1070/2020</v>
          </cell>
          <cell r="C63" t="str">
            <v>Benclinton Makembu MURIITHI</v>
          </cell>
          <cell r="D63">
            <v>11</v>
          </cell>
          <cell r="E63">
            <v>9</v>
          </cell>
          <cell r="F63">
            <v>0</v>
          </cell>
          <cell r="G63">
            <v>4.083333333333333</v>
          </cell>
          <cell r="H63">
            <v>3.5</v>
          </cell>
          <cell r="I63">
            <v>4</v>
          </cell>
          <cell r="J63">
            <v>3.75</v>
          </cell>
          <cell r="K63">
            <v>12</v>
          </cell>
          <cell r="L63">
            <v>12</v>
          </cell>
          <cell r="M63">
            <v>0</v>
          </cell>
          <cell r="N63">
            <v>12</v>
          </cell>
          <cell r="O63">
            <v>19.8</v>
          </cell>
          <cell r="P63">
            <v>17.5</v>
          </cell>
          <cell r="Q63">
            <v>15</v>
          </cell>
          <cell r="R63">
            <v>0</v>
          </cell>
          <cell r="S63">
            <v>0</v>
          </cell>
          <cell r="T63">
            <v>9</v>
          </cell>
          <cell r="U63">
            <v>41.5</v>
          </cell>
          <cell r="V63">
            <v>61</v>
          </cell>
        </row>
        <row r="64">
          <cell r="B64" t="str">
            <v>E022-01-1071/2020</v>
          </cell>
          <cell r="C64" t="str">
            <v>David Karanja MWANGI</v>
          </cell>
          <cell r="D64">
            <v>10</v>
          </cell>
          <cell r="E64">
            <v>10</v>
          </cell>
          <cell r="F64">
            <v>0</v>
          </cell>
          <cell r="G64">
            <v>4.1666666666666661</v>
          </cell>
          <cell r="H64">
            <v>0</v>
          </cell>
          <cell r="I64">
            <v>0</v>
          </cell>
          <cell r="J64">
            <v>0</v>
          </cell>
          <cell r="K64">
            <v>12</v>
          </cell>
          <cell r="L64">
            <v>12</v>
          </cell>
          <cell r="M64">
            <v>0</v>
          </cell>
          <cell r="N64">
            <v>12</v>
          </cell>
          <cell r="O64">
            <v>16.2</v>
          </cell>
          <cell r="P64">
            <v>10</v>
          </cell>
          <cell r="Q64">
            <v>0</v>
          </cell>
          <cell r="R64">
            <v>15</v>
          </cell>
          <cell r="S64">
            <v>0</v>
          </cell>
          <cell r="T64">
            <v>14</v>
          </cell>
          <cell r="U64">
            <v>39</v>
          </cell>
          <cell r="V64">
            <v>55</v>
          </cell>
        </row>
        <row r="65">
          <cell r="B65" t="str">
            <v>E022-01-1072/2020</v>
          </cell>
          <cell r="C65" t="str">
            <v>Austin Kaburia KIBAARA</v>
          </cell>
          <cell r="D65">
            <v>19</v>
          </cell>
          <cell r="E65">
            <v>7</v>
          </cell>
          <cell r="F65">
            <v>0</v>
          </cell>
          <cell r="G65">
            <v>4.9166666666666661</v>
          </cell>
          <cell r="H65">
            <v>3.5</v>
          </cell>
          <cell r="I65">
            <v>0</v>
          </cell>
          <cell r="J65">
            <v>1.75</v>
          </cell>
          <cell r="K65">
            <v>10</v>
          </cell>
          <cell r="L65">
            <v>12</v>
          </cell>
          <cell r="M65">
            <v>0</v>
          </cell>
          <cell r="N65">
            <v>11</v>
          </cell>
          <cell r="O65">
            <v>17.7</v>
          </cell>
          <cell r="P65">
            <v>12.5</v>
          </cell>
          <cell r="Q65">
            <v>0</v>
          </cell>
          <cell r="R65">
            <v>11</v>
          </cell>
          <cell r="S65">
            <v>0</v>
          </cell>
          <cell r="T65">
            <v>9</v>
          </cell>
          <cell r="U65">
            <v>32.5</v>
          </cell>
          <cell r="V65">
            <v>50</v>
          </cell>
        </row>
        <row r="66">
          <cell r="B66" t="str">
            <v>E022-01-1074/2020</v>
          </cell>
          <cell r="C66" t="str">
            <v>Ian Kiptoo ROTICH</v>
          </cell>
          <cell r="D66">
            <v>15</v>
          </cell>
          <cell r="E66">
            <v>12</v>
          </cell>
          <cell r="F66">
            <v>0</v>
          </cell>
          <cell r="G66">
            <v>5.5</v>
          </cell>
          <cell r="H66">
            <v>4</v>
          </cell>
          <cell r="I66">
            <v>4</v>
          </cell>
          <cell r="J66">
            <v>4</v>
          </cell>
          <cell r="K66">
            <v>12</v>
          </cell>
          <cell r="L66">
            <v>12</v>
          </cell>
          <cell r="M66">
            <v>0</v>
          </cell>
          <cell r="N66">
            <v>12</v>
          </cell>
          <cell r="O66">
            <v>21.5</v>
          </cell>
          <cell r="P66">
            <v>15.5</v>
          </cell>
          <cell r="Q66">
            <v>0</v>
          </cell>
          <cell r="R66">
            <v>16</v>
          </cell>
          <cell r="S66">
            <v>0</v>
          </cell>
          <cell r="T66">
            <v>10</v>
          </cell>
          <cell r="U66">
            <v>41.5</v>
          </cell>
          <cell r="V66">
            <v>63</v>
          </cell>
        </row>
        <row r="67">
          <cell r="B67" t="str">
            <v>E022-01-1075/2020</v>
          </cell>
          <cell r="C67" t="str">
            <v>Kiprotich Don KIPTANUI</v>
          </cell>
          <cell r="D67">
            <v>7</v>
          </cell>
          <cell r="E67">
            <v>8</v>
          </cell>
          <cell r="F67">
            <v>0</v>
          </cell>
          <cell r="G67">
            <v>3.1666666666666665</v>
          </cell>
          <cell r="H67">
            <v>4.5</v>
          </cell>
          <cell r="I67">
            <v>4</v>
          </cell>
          <cell r="J67">
            <v>4.25</v>
          </cell>
          <cell r="K67">
            <v>10</v>
          </cell>
          <cell r="L67">
            <v>13</v>
          </cell>
          <cell r="M67">
            <v>0</v>
          </cell>
          <cell r="N67">
            <v>11.5</v>
          </cell>
          <cell r="O67">
            <v>18.899999999999999</v>
          </cell>
          <cell r="P67">
            <v>24.5</v>
          </cell>
          <cell r="Q67">
            <v>0</v>
          </cell>
          <cell r="R67">
            <v>16</v>
          </cell>
          <cell r="S67">
            <v>0</v>
          </cell>
          <cell r="T67">
            <v>10</v>
          </cell>
          <cell r="U67">
            <v>50.5</v>
          </cell>
          <cell r="V67">
            <v>69</v>
          </cell>
        </row>
        <row r="68">
          <cell r="B68" t="str">
            <v>E022-01-1076/2020</v>
          </cell>
          <cell r="C68" t="str">
            <v>Victory Ayuma SITATI</v>
          </cell>
          <cell r="D68">
            <v>13</v>
          </cell>
          <cell r="E68">
            <v>6</v>
          </cell>
          <cell r="F68">
            <v>0</v>
          </cell>
          <cell r="G68">
            <v>3.666666666666667</v>
          </cell>
          <cell r="H68">
            <v>3.5</v>
          </cell>
          <cell r="I68">
            <v>4</v>
          </cell>
          <cell r="J68">
            <v>3.75</v>
          </cell>
          <cell r="K68">
            <v>10</v>
          </cell>
          <cell r="L68">
            <v>11</v>
          </cell>
          <cell r="M68">
            <v>0</v>
          </cell>
          <cell r="N68">
            <v>10.5</v>
          </cell>
          <cell r="O68">
            <v>17.899999999999999</v>
          </cell>
          <cell r="P68">
            <v>13</v>
          </cell>
          <cell r="Q68">
            <v>0</v>
          </cell>
          <cell r="R68">
            <v>14</v>
          </cell>
          <cell r="S68">
            <v>0</v>
          </cell>
          <cell r="T68">
            <v>3</v>
          </cell>
          <cell r="U68">
            <v>30</v>
          </cell>
          <cell r="V68">
            <v>48</v>
          </cell>
        </row>
        <row r="69">
          <cell r="B69" t="str">
            <v>E022-01-1077/2020</v>
          </cell>
          <cell r="C69" t="str">
            <v>Emmanuel Kimeres KAPKONI</v>
          </cell>
          <cell r="D69">
            <v>18</v>
          </cell>
          <cell r="E69">
            <v>11</v>
          </cell>
          <cell r="F69">
            <v>0</v>
          </cell>
          <cell r="G69">
            <v>5.75</v>
          </cell>
          <cell r="H69">
            <v>3.5</v>
          </cell>
          <cell r="I69">
            <v>0</v>
          </cell>
          <cell r="J69">
            <v>1.75</v>
          </cell>
          <cell r="K69">
            <v>10</v>
          </cell>
          <cell r="L69">
            <v>12</v>
          </cell>
          <cell r="M69">
            <v>0</v>
          </cell>
          <cell r="N69">
            <v>11</v>
          </cell>
          <cell r="O69">
            <v>18.5</v>
          </cell>
          <cell r="P69">
            <v>20</v>
          </cell>
          <cell r="Q69">
            <v>0</v>
          </cell>
          <cell r="R69">
            <v>16</v>
          </cell>
          <cell r="S69">
            <v>0</v>
          </cell>
          <cell r="T69">
            <v>16</v>
          </cell>
          <cell r="U69">
            <v>52</v>
          </cell>
          <cell r="V69">
            <v>71</v>
          </cell>
        </row>
        <row r="70">
          <cell r="B70" t="str">
            <v>E022-01-1078/2020</v>
          </cell>
          <cell r="C70" t="str">
            <v>Collins Kipkogei KIPLAGAT</v>
          </cell>
          <cell r="D70">
            <v>11</v>
          </cell>
          <cell r="E70">
            <v>9</v>
          </cell>
          <cell r="F70">
            <v>0</v>
          </cell>
          <cell r="G70">
            <v>4.083333333333333</v>
          </cell>
          <cell r="H70">
            <v>3</v>
          </cell>
          <cell r="I70">
            <v>0</v>
          </cell>
          <cell r="J70">
            <v>1.5</v>
          </cell>
          <cell r="K70">
            <v>10</v>
          </cell>
          <cell r="L70">
            <v>11</v>
          </cell>
          <cell r="M70">
            <v>0</v>
          </cell>
          <cell r="N70">
            <v>10.5</v>
          </cell>
          <cell r="O70">
            <v>16.100000000000001</v>
          </cell>
          <cell r="P70">
            <v>29</v>
          </cell>
          <cell r="Q70">
            <v>0</v>
          </cell>
          <cell r="R70">
            <v>17</v>
          </cell>
          <cell r="S70">
            <v>12</v>
          </cell>
          <cell r="T70">
            <v>0</v>
          </cell>
          <cell r="U70">
            <v>58</v>
          </cell>
          <cell r="V70">
            <v>74</v>
          </cell>
        </row>
        <row r="71">
          <cell r="B71" t="str">
            <v>E022-01-1079/2020</v>
          </cell>
          <cell r="C71" t="str">
            <v>Seth Baraka WEKESA</v>
          </cell>
          <cell r="D71">
            <v>9</v>
          </cell>
          <cell r="E71">
            <v>7</v>
          </cell>
          <cell r="F71">
            <v>0</v>
          </cell>
          <cell r="G71">
            <v>3.2499999999999996</v>
          </cell>
          <cell r="H71">
            <v>3.5</v>
          </cell>
          <cell r="I71">
            <v>0</v>
          </cell>
          <cell r="J71">
            <v>1.75</v>
          </cell>
          <cell r="K71">
            <v>10</v>
          </cell>
          <cell r="L71">
            <v>11</v>
          </cell>
          <cell r="M71">
            <v>0</v>
          </cell>
          <cell r="N71">
            <v>10.5</v>
          </cell>
          <cell r="O71">
            <v>15.5</v>
          </cell>
          <cell r="P71">
            <v>8.5</v>
          </cell>
          <cell r="Q71">
            <v>0</v>
          </cell>
          <cell r="R71">
            <v>10</v>
          </cell>
          <cell r="S71">
            <v>7</v>
          </cell>
          <cell r="T71">
            <v>0</v>
          </cell>
          <cell r="U71">
            <v>25.5</v>
          </cell>
          <cell r="V71">
            <v>41</v>
          </cell>
        </row>
        <row r="72">
          <cell r="B72" t="str">
            <v>E022-01-1080/2020</v>
          </cell>
          <cell r="C72" t="str">
            <v>Collins Mumo MANTHI</v>
          </cell>
          <cell r="D72">
            <v>8</v>
          </cell>
          <cell r="E72">
            <v>14</v>
          </cell>
          <cell r="F72">
            <v>0</v>
          </cell>
          <cell r="G72">
            <v>4.833333333333333</v>
          </cell>
          <cell r="H72">
            <v>5</v>
          </cell>
          <cell r="I72">
            <v>4</v>
          </cell>
          <cell r="J72">
            <v>4.5</v>
          </cell>
          <cell r="K72">
            <v>10</v>
          </cell>
          <cell r="L72">
            <v>13</v>
          </cell>
          <cell r="M72">
            <v>0</v>
          </cell>
          <cell r="N72">
            <v>11.5</v>
          </cell>
          <cell r="O72">
            <v>20.8</v>
          </cell>
          <cell r="P72">
            <v>6</v>
          </cell>
          <cell r="Q72">
            <v>12</v>
          </cell>
          <cell r="R72">
            <v>0</v>
          </cell>
          <cell r="S72">
            <v>0</v>
          </cell>
          <cell r="T72">
            <v>11</v>
          </cell>
          <cell r="U72">
            <v>29</v>
          </cell>
          <cell r="V72">
            <v>50</v>
          </cell>
        </row>
        <row r="73">
          <cell r="B73" t="str">
            <v>E022-01-1081/2020</v>
          </cell>
          <cell r="C73" t="str">
            <v>Davies Musheni SHISIA</v>
          </cell>
          <cell r="D73">
            <v>12</v>
          </cell>
          <cell r="E73">
            <v>8</v>
          </cell>
          <cell r="F73">
            <v>0</v>
          </cell>
          <cell r="G73">
            <v>4</v>
          </cell>
          <cell r="H73">
            <v>4</v>
          </cell>
          <cell r="I73">
            <v>0</v>
          </cell>
          <cell r="J73">
            <v>2</v>
          </cell>
          <cell r="K73">
            <v>10</v>
          </cell>
          <cell r="L73">
            <v>11</v>
          </cell>
          <cell r="M73">
            <v>0</v>
          </cell>
          <cell r="N73">
            <v>10.5</v>
          </cell>
          <cell r="O73">
            <v>16.5</v>
          </cell>
          <cell r="P73">
            <v>17</v>
          </cell>
          <cell r="Q73">
            <v>0</v>
          </cell>
          <cell r="R73">
            <v>12</v>
          </cell>
          <cell r="S73">
            <v>4</v>
          </cell>
          <cell r="T73">
            <v>0</v>
          </cell>
          <cell r="U73">
            <v>33</v>
          </cell>
          <cell r="V73">
            <v>50</v>
          </cell>
        </row>
        <row r="74">
          <cell r="B74" t="str">
            <v>E022-01-1082/2020</v>
          </cell>
          <cell r="C74" t="str">
            <v>Ray Wafula WEKESA</v>
          </cell>
          <cell r="D74">
            <v>16</v>
          </cell>
          <cell r="E74">
            <v>13</v>
          </cell>
          <cell r="F74">
            <v>0</v>
          </cell>
          <cell r="G74">
            <v>5.916666666666667</v>
          </cell>
          <cell r="H74">
            <v>3</v>
          </cell>
          <cell r="I74">
            <v>0</v>
          </cell>
          <cell r="J74">
            <v>1.5</v>
          </cell>
          <cell r="K74">
            <v>12</v>
          </cell>
          <cell r="L74">
            <v>12</v>
          </cell>
          <cell r="M74">
            <v>0</v>
          </cell>
          <cell r="N74">
            <v>12</v>
          </cell>
          <cell r="O74">
            <v>19.399999999999999</v>
          </cell>
          <cell r="P74">
            <v>18</v>
          </cell>
          <cell r="Q74">
            <v>0</v>
          </cell>
          <cell r="R74">
            <v>12</v>
          </cell>
          <cell r="S74">
            <v>13</v>
          </cell>
          <cell r="T74">
            <v>0</v>
          </cell>
          <cell r="U74">
            <v>43</v>
          </cell>
          <cell r="V74">
            <v>62</v>
          </cell>
        </row>
        <row r="75">
          <cell r="B75" t="str">
            <v>E022-01-1083/2020</v>
          </cell>
          <cell r="C75" t="str">
            <v>Randy Baraka Mumelo SIMIYU</v>
          </cell>
          <cell r="D75">
            <v>12</v>
          </cell>
          <cell r="E75">
            <v>11</v>
          </cell>
          <cell r="F75">
            <v>0</v>
          </cell>
          <cell r="G75">
            <v>4.75</v>
          </cell>
          <cell r="H75">
            <v>3</v>
          </cell>
          <cell r="I75">
            <v>3.5</v>
          </cell>
          <cell r="J75">
            <v>3.2499999999999996</v>
          </cell>
          <cell r="K75">
            <v>12</v>
          </cell>
          <cell r="L75">
            <v>12</v>
          </cell>
          <cell r="M75">
            <v>0</v>
          </cell>
          <cell r="N75">
            <v>12</v>
          </cell>
          <cell r="O75">
            <v>20</v>
          </cell>
          <cell r="P75">
            <v>19</v>
          </cell>
          <cell r="Q75">
            <v>0</v>
          </cell>
          <cell r="R75">
            <v>17</v>
          </cell>
          <cell r="S75">
            <v>0</v>
          </cell>
          <cell r="T75">
            <v>8</v>
          </cell>
          <cell r="U75">
            <v>44</v>
          </cell>
          <cell r="V75">
            <v>64</v>
          </cell>
        </row>
        <row r="76">
          <cell r="B76" t="str">
            <v>E022-01-1084/2020</v>
          </cell>
          <cell r="C76" t="str">
            <v>Farries Ngai SEDA</v>
          </cell>
          <cell r="D76">
            <v>14</v>
          </cell>
          <cell r="E76">
            <v>10</v>
          </cell>
          <cell r="F76">
            <v>0</v>
          </cell>
          <cell r="G76">
            <v>4.833333333333333</v>
          </cell>
          <cell r="H76">
            <v>3</v>
          </cell>
          <cell r="I76">
            <v>3</v>
          </cell>
          <cell r="J76">
            <v>3</v>
          </cell>
          <cell r="K76">
            <v>12</v>
          </cell>
          <cell r="L76">
            <v>12</v>
          </cell>
          <cell r="M76">
            <v>0</v>
          </cell>
          <cell r="N76">
            <v>12</v>
          </cell>
          <cell r="O76">
            <v>19.8</v>
          </cell>
          <cell r="P76">
            <v>18</v>
          </cell>
          <cell r="Q76">
            <v>0</v>
          </cell>
          <cell r="R76">
            <v>14</v>
          </cell>
          <cell r="S76">
            <v>0</v>
          </cell>
          <cell r="T76">
            <v>5</v>
          </cell>
          <cell r="U76">
            <v>37</v>
          </cell>
          <cell r="V76">
            <v>57</v>
          </cell>
        </row>
        <row r="77">
          <cell r="B77" t="str">
            <v>E022-01-1085/2020</v>
          </cell>
          <cell r="C77" t="str">
            <v>Kelvin Ochieng OMONDI</v>
          </cell>
          <cell r="D77">
            <v>8</v>
          </cell>
          <cell r="E77">
            <v>9</v>
          </cell>
          <cell r="F77">
            <v>0</v>
          </cell>
          <cell r="G77">
            <v>3.5833333333333335</v>
          </cell>
          <cell r="H77">
            <v>0</v>
          </cell>
          <cell r="I77">
            <v>0</v>
          </cell>
          <cell r="J77">
            <v>0</v>
          </cell>
          <cell r="K77">
            <v>12</v>
          </cell>
          <cell r="L77">
            <v>12</v>
          </cell>
          <cell r="M77">
            <v>0</v>
          </cell>
          <cell r="N77">
            <v>12</v>
          </cell>
          <cell r="O77">
            <v>15.6</v>
          </cell>
          <cell r="P77">
            <v>7</v>
          </cell>
          <cell r="Q77">
            <v>0</v>
          </cell>
          <cell r="R77">
            <v>16</v>
          </cell>
          <cell r="S77">
            <v>1</v>
          </cell>
          <cell r="T77">
            <v>0</v>
          </cell>
          <cell r="U77">
            <v>24</v>
          </cell>
          <cell r="V77">
            <v>40</v>
          </cell>
        </row>
        <row r="78">
          <cell r="B78" t="str">
            <v>E022-01-1086/2020</v>
          </cell>
          <cell r="C78" t="str">
            <v>Rony Oronje ONYANGO</v>
          </cell>
          <cell r="D78">
            <v>11</v>
          </cell>
          <cell r="E78">
            <v>12</v>
          </cell>
          <cell r="F78">
            <v>0</v>
          </cell>
          <cell r="G78">
            <v>4.833333333333333</v>
          </cell>
          <cell r="H78">
            <v>4</v>
          </cell>
          <cell r="I78">
            <v>0</v>
          </cell>
          <cell r="J78">
            <v>2</v>
          </cell>
          <cell r="K78">
            <v>12</v>
          </cell>
          <cell r="L78">
            <v>12</v>
          </cell>
          <cell r="M78">
            <v>0</v>
          </cell>
          <cell r="N78">
            <v>12</v>
          </cell>
          <cell r="O78">
            <v>18.8</v>
          </cell>
          <cell r="P78">
            <v>18</v>
          </cell>
          <cell r="Q78">
            <v>0</v>
          </cell>
          <cell r="R78">
            <v>16</v>
          </cell>
          <cell r="S78">
            <v>0</v>
          </cell>
          <cell r="T78">
            <v>12</v>
          </cell>
          <cell r="U78">
            <v>46</v>
          </cell>
          <cell r="V78">
            <v>65</v>
          </cell>
        </row>
        <row r="79">
          <cell r="B79" t="str">
            <v>E022-01-1087/2020</v>
          </cell>
          <cell r="C79" t="str">
            <v>Geoffrey Elly NISSI</v>
          </cell>
          <cell r="D79">
            <v>24</v>
          </cell>
          <cell r="E79">
            <v>10</v>
          </cell>
          <cell r="F79">
            <v>0</v>
          </cell>
          <cell r="G79">
            <v>6.5</v>
          </cell>
          <cell r="H79">
            <v>2</v>
          </cell>
          <cell r="I79">
            <v>0</v>
          </cell>
          <cell r="J79">
            <v>1</v>
          </cell>
          <cell r="K79">
            <v>13</v>
          </cell>
          <cell r="L79">
            <v>9</v>
          </cell>
          <cell r="M79">
            <v>0</v>
          </cell>
          <cell r="N79">
            <v>11</v>
          </cell>
          <cell r="O79">
            <v>18.5</v>
          </cell>
          <cell r="P79">
            <v>30</v>
          </cell>
          <cell r="Q79">
            <v>11</v>
          </cell>
          <cell r="R79">
            <v>0</v>
          </cell>
          <cell r="S79">
            <v>0</v>
          </cell>
          <cell r="T79">
            <v>13</v>
          </cell>
          <cell r="U79">
            <v>54</v>
          </cell>
          <cell r="V79">
            <v>73</v>
          </cell>
        </row>
        <row r="80">
          <cell r="B80" t="str">
            <v>E022-01-1089/2020</v>
          </cell>
          <cell r="C80" t="str">
            <v>David MISANGO</v>
          </cell>
          <cell r="D80">
            <v>15</v>
          </cell>
          <cell r="E80">
            <v>8</v>
          </cell>
          <cell r="F80">
            <v>0</v>
          </cell>
          <cell r="G80">
            <v>4.5</v>
          </cell>
          <cell r="H80">
            <v>4</v>
          </cell>
          <cell r="I80">
            <v>0</v>
          </cell>
          <cell r="J80">
            <v>2</v>
          </cell>
          <cell r="K80">
            <v>12</v>
          </cell>
          <cell r="L80">
            <v>12</v>
          </cell>
          <cell r="M80">
            <v>0</v>
          </cell>
          <cell r="N80">
            <v>12</v>
          </cell>
          <cell r="O80">
            <v>18.5</v>
          </cell>
          <cell r="P80">
            <v>9.5</v>
          </cell>
          <cell r="Q80">
            <v>0</v>
          </cell>
          <cell r="R80">
            <v>14</v>
          </cell>
          <cell r="S80">
            <v>0</v>
          </cell>
          <cell r="T80">
            <v>5</v>
          </cell>
          <cell r="U80">
            <v>28.5</v>
          </cell>
          <cell r="V80">
            <v>47</v>
          </cell>
        </row>
        <row r="81">
          <cell r="B81" t="str">
            <v>E022-01-1090/2020</v>
          </cell>
          <cell r="C81" t="str">
            <v>Ignatius Kiptoo RUTO</v>
          </cell>
          <cell r="D81">
            <v>12</v>
          </cell>
          <cell r="E81">
            <v>13</v>
          </cell>
          <cell r="F81">
            <v>0</v>
          </cell>
          <cell r="G81">
            <v>5.25</v>
          </cell>
          <cell r="H81">
            <v>4.5</v>
          </cell>
          <cell r="I81">
            <v>4</v>
          </cell>
          <cell r="J81">
            <v>4.25</v>
          </cell>
          <cell r="K81">
            <v>12</v>
          </cell>
          <cell r="L81">
            <v>12</v>
          </cell>
          <cell r="M81">
            <v>0</v>
          </cell>
          <cell r="N81">
            <v>12</v>
          </cell>
          <cell r="O81">
            <v>21.5</v>
          </cell>
          <cell r="P81">
            <v>16.5</v>
          </cell>
          <cell r="Q81">
            <v>0</v>
          </cell>
          <cell r="R81">
            <v>11</v>
          </cell>
          <cell r="S81">
            <v>11</v>
          </cell>
          <cell r="T81">
            <v>0</v>
          </cell>
          <cell r="U81">
            <v>38.5</v>
          </cell>
          <cell r="V81">
            <v>60</v>
          </cell>
        </row>
        <row r="82">
          <cell r="B82" t="str">
            <v>E022-01-1163/2020</v>
          </cell>
          <cell r="C82" t="str">
            <v>Caleb Luhombo</v>
          </cell>
          <cell r="D82">
            <v>22</v>
          </cell>
          <cell r="E82">
            <v>8</v>
          </cell>
          <cell r="F82">
            <v>0</v>
          </cell>
          <cell r="G82">
            <v>5.6666666666666661</v>
          </cell>
          <cell r="H82">
            <v>2</v>
          </cell>
          <cell r="I82">
            <v>0</v>
          </cell>
          <cell r="J82">
            <v>1</v>
          </cell>
          <cell r="K82">
            <v>12</v>
          </cell>
          <cell r="L82">
            <v>12</v>
          </cell>
          <cell r="M82">
            <v>0</v>
          </cell>
          <cell r="N82">
            <v>12</v>
          </cell>
          <cell r="O82">
            <v>18.7</v>
          </cell>
          <cell r="P82">
            <v>17</v>
          </cell>
          <cell r="Q82">
            <v>0</v>
          </cell>
          <cell r="R82">
            <v>16</v>
          </cell>
          <cell r="S82">
            <v>0</v>
          </cell>
          <cell r="T82">
            <v>9</v>
          </cell>
          <cell r="U82">
            <v>42</v>
          </cell>
          <cell r="V82">
            <v>61</v>
          </cell>
        </row>
        <row r="83">
          <cell r="B83" t="str">
            <v>E022-01-1167/2020</v>
          </cell>
          <cell r="C83" t="str">
            <v>Nicolas Kipchumba TANUI</v>
          </cell>
          <cell r="D83">
            <v>19</v>
          </cell>
          <cell r="E83">
            <v>10</v>
          </cell>
          <cell r="F83">
            <v>0</v>
          </cell>
          <cell r="G83">
            <v>5.6666666666666661</v>
          </cell>
          <cell r="H83">
            <v>2</v>
          </cell>
          <cell r="I83">
            <v>0</v>
          </cell>
          <cell r="J83">
            <v>1</v>
          </cell>
          <cell r="K83">
            <v>13</v>
          </cell>
          <cell r="L83">
            <v>9</v>
          </cell>
          <cell r="M83">
            <v>0</v>
          </cell>
          <cell r="N83">
            <v>11</v>
          </cell>
          <cell r="O83">
            <v>17.7</v>
          </cell>
          <cell r="P83">
            <v>20.5</v>
          </cell>
          <cell r="Q83">
            <v>7</v>
          </cell>
          <cell r="R83">
            <v>0</v>
          </cell>
          <cell r="S83">
            <v>0</v>
          </cell>
          <cell r="T83">
            <v>13</v>
          </cell>
          <cell r="U83">
            <v>40.5</v>
          </cell>
          <cell r="V83">
            <v>58</v>
          </cell>
        </row>
        <row r="84">
          <cell r="B84" t="str">
            <v>E022-01-1594/2020</v>
          </cell>
          <cell r="C84" t="str">
            <v>Joash KIPROTICH</v>
          </cell>
          <cell r="D84">
            <v>14</v>
          </cell>
          <cell r="E84">
            <v>9</v>
          </cell>
          <cell r="F84">
            <v>0</v>
          </cell>
          <cell r="G84">
            <v>4.5833333333333339</v>
          </cell>
          <cell r="H84">
            <v>3.5</v>
          </cell>
          <cell r="I84">
            <v>4</v>
          </cell>
          <cell r="J84">
            <v>3.75</v>
          </cell>
          <cell r="K84">
            <v>13</v>
          </cell>
          <cell r="L84">
            <v>12</v>
          </cell>
          <cell r="M84">
            <v>0</v>
          </cell>
          <cell r="N84">
            <v>12.5</v>
          </cell>
          <cell r="O84">
            <v>20.8</v>
          </cell>
          <cell r="P84">
            <v>16.5</v>
          </cell>
          <cell r="Q84">
            <v>6</v>
          </cell>
          <cell r="R84">
            <v>0</v>
          </cell>
          <cell r="S84">
            <v>0</v>
          </cell>
          <cell r="T84">
            <v>9</v>
          </cell>
          <cell r="U84">
            <v>31.5</v>
          </cell>
          <cell r="V84">
            <v>52</v>
          </cell>
        </row>
        <row r="85">
          <cell r="B85" t="str">
            <v>E022-01-2101/2020</v>
          </cell>
          <cell r="C85" t="str">
            <v>Brian Mwangala AYEKHA</v>
          </cell>
          <cell r="D85">
            <v>15</v>
          </cell>
          <cell r="E85">
            <v>12</v>
          </cell>
          <cell r="F85">
            <v>0</v>
          </cell>
          <cell r="G85">
            <v>5.5</v>
          </cell>
          <cell r="H85">
            <v>4</v>
          </cell>
          <cell r="I85">
            <v>0</v>
          </cell>
          <cell r="J85">
            <v>2</v>
          </cell>
          <cell r="K85">
            <v>12</v>
          </cell>
          <cell r="L85">
            <v>12</v>
          </cell>
          <cell r="M85">
            <v>0</v>
          </cell>
          <cell r="N85">
            <v>12</v>
          </cell>
          <cell r="O85">
            <v>19.5</v>
          </cell>
          <cell r="P85">
            <v>11</v>
          </cell>
          <cell r="Q85">
            <v>0</v>
          </cell>
          <cell r="R85">
            <v>13</v>
          </cell>
          <cell r="S85">
            <v>0</v>
          </cell>
          <cell r="T85">
            <v>5</v>
          </cell>
          <cell r="U85">
            <v>29</v>
          </cell>
          <cell r="V85">
            <v>49</v>
          </cell>
        </row>
        <row r="86">
          <cell r="B86" t="str">
            <v>E022-01-2108/2020</v>
          </cell>
          <cell r="C86" t="str">
            <v>Benson Mwendwa KILEI</v>
          </cell>
          <cell r="D86">
            <v>12</v>
          </cell>
          <cell r="E86">
            <v>9</v>
          </cell>
          <cell r="F86">
            <v>0</v>
          </cell>
          <cell r="G86">
            <v>4.25</v>
          </cell>
          <cell r="H86">
            <v>3.5</v>
          </cell>
          <cell r="I86">
            <v>0</v>
          </cell>
          <cell r="J86">
            <v>1.75</v>
          </cell>
          <cell r="K86">
            <v>12</v>
          </cell>
          <cell r="L86">
            <v>12</v>
          </cell>
          <cell r="M86">
            <v>0</v>
          </cell>
          <cell r="N86">
            <v>12</v>
          </cell>
          <cell r="O86">
            <v>18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 t="str">
            <v/>
          </cell>
          <cell r="V86">
            <v>18</v>
          </cell>
        </row>
        <row r="87">
          <cell r="B87" t="str">
            <v>E022-01-2113/2020</v>
          </cell>
          <cell r="C87" t="str">
            <v>Luqman Ali Ahmed Sheikh ALI</v>
          </cell>
          <cell r="D87">
            <v>13</v>
          </cell>
          <cell r="E87">
            <v>10</v>
          </cell>
          <cell r="F87">
            <v>0</v>
          </cell>
          <cell r="G87">
            <v>4.666666666666667</v>
          </cell>
          <cell r="H87">
            <v>4</v>
          </cell>
          <cell r="I87">
            <v>5</v>
          </cell>
          <cell r="J87">
            <v>4.5</v>
          </cell>
          <cell r="K87">
            <v>12</v>
          </cell>
          <cell r="L87">
            <v>12</v>
          </cell>
          <cell r="M87">
            <v>0</v>
          </cell>
          <cell r="N87">
            <v>12</v>
          </cell>
          <cell r="O87">
            <v>21.2</v>
          </cell>
          <cell r="P87">
            <v>10</v>
          </cell>
          <cell r="Q87">
            <v>0</v>
          </cell>
          <cell r="R87">
            <v>14</v>
          </cell>
          <cell r="S87">
            <v>0</v>
          </cell>
          <cell r="T87">
            <v>11</v>
          </cell>
          <cell r="U87">
            <v>35</v>
          </cell>
          <cell r="V87">
            <v>56</v>
          </cell>
        </row>
        <row r="88">
          <cell r="B88" t="str">
            <v>E022-01-2138/2020</v>
          </cell>
          <cell r="C88" t="str">
            <v>Dennis Mungai NDUNGU</v>
          </cell>
          <cell r="D88">
            <v>22</v>
          </cell>
          <cell r="E88">
            <v>10</v>
          </cell>
          <cell r="F88">
            <v>0</v>
          </cell>
          <cell r="G88">
            <v>6.166666666666667</v>
          </cell>
          <cell r="H88">
            <v>0</v>
          </cell>
          <cell r="I88">
            <v>0</v>
          </cell>
          <cell r="J88">
            <v>0</v>
          </cell>
          <cell r="K88">
            <v>10</v>
          </cell>
          <cell r="L88">
            <v>7</v>
          </cell>
          <cell r="M88">
            <v>0</v>
          </cell>
          <cell r="N88">
            <v>8.5</v>
          </cell>
          <cell r="O88">
            <v>14.7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 t="str">
            <v/>
          </cell>
          <cell r="V88">
            <v>15</v>
          </cell>
        </row>
        <row r="89">
          <cell r="B89" t="str">
            <v>E022-01-2140/2020</v>
          </cell>
          <cell r="C89" t="str">
            <v>Dennis Mwangi KAMATHIRO</v>
          </cell>
          <cell r="D89">
            <v>12</v>
          </cell>
          <cell r="E89">
            <v>10</v>
          </cell>
          <cell r="F89">
            <v>0</v>
          </cell>
          <cell r="G89">
            <v>4.5</v>
          </cell>
          <cell r="H89">
            <v>2</v>
          </cell>
          <cell r="I89">
            <v>0</v>
          </cell>
          <cell r="J89">
            <v>1</v>
          </cell>
          <cell r="K89">
            <v>10</v>
          </cell>
          <cell r="L89">
            <v>7</v>
          </cell>
          <cell r="M89">
            <v>0</v>
          </cell>
          <cell r="N89">
            <v>8.5</v>
          </cell>
          <cell r="O89">
            <v>14</v>
          </cell>
          <cell r="P89">
            <v>9</v>
          </cell>
          <cell r="Q89">
            <v>0</v>
          </cell>
          <cell r="R89">
            <v>10</v>
          </cell>
          <cell r="S89">
            <v>0</v>
          </cell>
          <cell r="T89">
            <v>13</v>
          </cell>
          <cell r="U89">
            <v>32</v>
          </cell>
          <cell r="V89">
            <v>46</v>
          </cell>
        </row>
        <row r="90">
          <cell r="B90" t="str">
            <v>E022-01-2151/2020</v>
          </cell>
          <cell r="C90" t="str">
            <v>Milton Kiai MWANGI</v>
          </cell>
          <cell r="D90">
            <v>18</v>
          </cell>
          <cell r="E90">
            <v>7</v>
          </cell>
          <cell r="F90">
            <v>0</v>
          </cell>
          <cell r="G90">
            <v>4.75</v>
          </cell>
          <cell r="H90">
            <v>2</v>
          </cell>
          <cell r="I90">
            <v>0</v>
          </cell>
          <cell r="J90">
            <v>1</v>
          </cell>
          <cell r="K90">
            <v>13</v>
          </cell>
          <cell r="L90">
            <v>12</v>
          </cell>
          <cell r="M90">
            <v>0</v>
          </cell>
          <cell r="N90">
            <v>12.5</v>
          </cell>
          <cell r="O90">
            <v>18.3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 t="str">
            <v/>
          </cell>
          <cell r="V90">
            <v>18</v>
          </cell>
        </row>
        <row r="91">
          <cell r="B91" t="str">
            <v>E022-01-2174/2020</v>
          </cell>
          <cell r="C91" t="str">
            <v>Brendan Jesse Ochieng</v>
          </cell>
          <cell r="D91">
            <v>1</v>
          </cell>
          <cell r="E91">
            <v>1</v>
          </cell>
          <cell r="F91">
            <v>0</v>
          </cell>
          <cell r="G91">
            <v>0.41666666666666674</v>
          </cell>
          <cell r="H91">
            <v>2.5</v>
          </cell>
          <cell r="I91">
            <v>0</v>
          </cell>
          <cell r="J91">
            <v>1.25</v>
          </cell>
          <cell r="K91">
            <v>12</v>
          </cell>
          <cell r="L91">
            <v>12</v>
          </cell>
          <cell r="M91">
            <v>0</v>
          </cell>
          <cell r="N91">
            <v>12</v>
          </cell>
          <cell r="O91">
            <v>13.7</v>
          </cell>
          <cell r="P91">
            <v>0.5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0.5</v>
          </cell>
          <cell r="V91">
            <v>14</v>
          </cell>
        </row>
        <row r="92">
          <cell r="B92" t="str">
            <v>E022-01-2192/2020</v>
          </cell>
          <cell r="C92" t="str">
            <v>Mark Waitiki THUO</v>
          </cell>
          <cell r="D92">
            <v>18</v>
          </cell>
          <cell r="E92">
            <v>8</v>
          </cell>
          <cell r="F92">
            <v>0</v>
          </cell>
          <cell r="G92">
            <v>5</v>
          </cell>
          <cell r="H92">
            <v>3.5</v>
          </cell>
          <cell r="I92">
            <v>0</v>
          </cell>
          <cell r="J92">
            <v>1.75</v>
          </cell>
          <cell r="K92">
            <v>10</v>
          </cell>
          <cell r="L92">
            <v>12</v>
          </cell>
          <cell r="M92">
            <v>0</v>
          </cell>
          <cell r="N92">
            <v>11</v>
          </cell>
          <cell r="O92">
            <v>17.8</v>
          </cell>
          <cell r="P92">
            <v>6</v>
          </cell>
          <cell r="Q92">
            <v>0</v>
          </cell>
          <cell r="R92">
            <v>5</v>
          </cell>
          <cell r="S92">
            <v>0</v>
          </cell>
          <cell r="T92">
            <v>1</v>
          </cell>
          <cell r="U92">
            <v>12</v>
          </cell>
          <cell r="V92">
            <v>30</v>
          </cell>
        </row>
        <row r="93">
          <cell r="B93" t="str">
            <v>E022-01-2283/2020</v>
          </cell>
          <cell r="C93" t="str">
            <v>Kenneth Ng'ang'a WAMBUI</v>
          </cell>
          <cell r="D93">
            <v>14</v>
          </cell>
          <cell r="E93">
            <v>7</v>
          </cell>
          <cell r="F93">
            <v>0</v>
          </cell>
          <cell r="G93">
            <v>4.083333333333333</v>
          </cell>
          <cell r="H93">
            <v>3.5</v>
          </cell>
          <cell r="I93">
            <v>3</v>
          </cell>
          <cell r="J93">
            <v>3.2499999999999996</v>
          </cell>
          <cell r="K93">
            <v>13</v>
          </cell>
          <cell r="L93">
            <v>9</v>
          </cell>
          <cell r="M93">
            <v>0</v>
          </cell>
          <cell r="N93">
            <v>11</v>
          </cell>
          <cell r="O93">
            <v>18.3</v>
          </cell>
          <cell r="P93">
            <v>17.5</v>
          </cell>
          <cell r="Q93">
            <v>0</v>
          </cell>
          <cell r="R93">
            <v>11</v>
          </cell>
          <cell r="S93">
            <v>6</v>
          </cell>
          <cell r="T93">
            <v>0</v>
          </cell>
          <cell r="U93">
            <v>34.5</v>
          </cell>
          <cell r="V93">
            <v>53</v>
          </cell>
        </row>
        <row r="94">
          <cell r="B94" t="str">
            <v>E022-01-2285/2020</v>
          </cell>
          <cell r="C94" t="str">
            <v>Victor Mwangi NDABA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12</v>
          </cell>
          <cell r="L94">
            <v>0</v>
          </cell>
          <cell r="M94">
            <v>0</v>
          </cell>
          <cell r="N94">
            <v>6</v>
          </cell>
          <cell r="O94">
            <v>6</v>
          </cell>
          <cell r="P94">
            <v>3</v>
          </cell>
          <cell r="Q94">
            <v>0</v>
          </cell>
          <cell r="R94">
            <v>12</v>
          </cell>
          <cell r="S94">
            <v>0</v>
          </cell>
          <cell r="T94">
            <v>1</v>
          </cell>
          <cell r="U94">
            <v>16</v>
          </cell>
          <cell r="V94">
            <v>22</v>
          </cell>
        </row>
        <row r="95">
          <cell r="B95" t="str">
            <v>E022-01-2325/2020</v>
          </cell>
          <cell r="C95" t="str">
            <v>Elsie Sang CHEROP</v>
          </cell>
          <cell r="D95">
            <v>15</v>
          </cell>
          <cell r="E95">
            <v>12</v>
          </cell>
          <cell r="F95">
            <v>0</v>
          </cell>
          <cell r="G95">
            <v>5.5</v>
          </cell>
          <cell r="H95">
            <v>2</v>
          </cell>
          <cell r="I95">
            <v>5</v>
          </cell>
          <cell r="J95">
            <v>3.5</v>
          </cell>
          <cell r="K95">
            <v>14</v>
          </cell>
          <cell r="L95">
            <v>14</v>
          </cell>
          <cell r="M95">
            <v>0</v>
          </cell>
          <cell r="N95">
            <v>14</v>
          </cell>
          <cell r="O95">
            <v>23</v>
          </cell>
          <cell r="P95">
            <v>2.5</v>
          </cell>
          <cell r="Q95">
            <v>5</v>
          </cell>
          <cell r="R95">
            <v>0</v>
          </cell>
          <cell r="S95">
            <v>9</v>
          </cell>
          <cell r="T95">
            <v>0</v>
          </cell>
          <cell r="U95">
            <v>16.5</v>
          </cell>
          <cell r="V95">
            <v>40</v>
          </cell>
        </row>
        <row r="96">
          <cell r="B96" t="str">
            <v>E022-01-2347/2020</v>
          </cell>
          <cell r="C96" t="str">
            <v>Mbarak Mahmud BREK</v>
          </cell>
          <cell r="D96">
            <v>14</v>
          </cell>
          <cell r="E96">
            <v>10</v>
          </cell>
          <cell r="F96">
            <v>0</v>
          </cell>
          <cell r="G96">
            <v>4.833333333333333</v>
          </cell>
          <cell r="H96">
            <v>4</v>
          </cell>
          <cell r="I96">
            <v>2.5</v>
          </cell>
          <cell r="J96">
            <v>3.25</v>
          </cell>
          <cell r="K96">
            <v>12</v>
          </cell>
          <cell r="L96">
            <v>12</v>
          </cell>
          <cell r="M96">
            <v>0</v>
          </cell>
          <cell r="N96">
            <v>12</v>
          </cell>
          <cell r="O96">
            <v>20.100000000000001</v>
          </cell>
          <cell r="P96">
            <v>14</v>
          </cell>
          <cell r="Q96">
            <v>0</v>
          </cell>
          <cell r="R96">
            <v>15</v>
          </cell>
          <cell r="S96">
            <v>1</v>
          </cell>
          <cell r="T96">
            <v>0</v>
          </cell>
          <cell r="U96">
            <v>30</v>
          </cell>
          <cell r="V96">
            <v>50</v>
          </cell>
        </row>
        <row r="97">
          <cell r="B97" t="str">
            <v>E022-01-2385/2019</v>
          </cell>
          <cell r="C97" t="str">
            <v>Bernard Kimani MUGWE</v>
          </cell>
          <cell r="D97">
            <v>8</v>
          </cell>
          <cell r="E97">
            <v>10</v>
          </cell>
          <cell r="F97">
            <v>0</v>
          </cell>
          <cell r="G97">
            <v>3.833333333333333</v>
          </cell>
          <cell r="H97">
            <v>3</v>
          </cell>
          <cell r="I97">
            <v>0</v>
          </cell>
          <cell r="J97">
            <v>1.5</v>
          </cell>
          <cell r="K97">
            <v>12</v>
          </cell>
          <cell r="L97">
            <v>12</v>
          </cell>
          <cell r="M97">
            <v>0</v>
          </cell>
          <cell r="N97">
            <v>12</v>
          </cell>
          <cell r="O97">
            <v>17.3</v>
          </cell>
          <cell r="P97">
            <v>27.5</v>
          </cell>
          <cell r="Q97">
            <v>0</v>
          </cell>
          <cell r="R97">
            <v>13</v>
          </cell>
          <cell r="S97">
            <v>0</v>
          </cell>
          <cell r="T97">
            <v>8</v>
          </cell>
          <cell r="U97">
            <v>48.5</v>
          </cell>
          <cell r="V97">
            <v>66</v>
          </cell>
        </row>
        <row r="98">
          <cell r="B98" t="str">
            <v>E022-01-2454/2020</v>
          </cell>
          <cell r="C98" t="str">
            <v>Peter Ndiba MUIGAI</v>
          </cell>
          <cell r="D98">
            <v>15</v>
          </cell>
          <cell r="E98">
            <v>8</v>
          </cell>
          <cell r="F98">
            <v>0</v>
          </cell>
          <cell r="G98">
            <v>4.5</v>
          </cell>
          <cell r="H98">
            <v>3.5</v>
          </cell>
          <cell r="I98">
            <v>5</v>
          </cell>
          <cell r="J98">
            <v>4.25</v>
          </cell>
          <cell r="K98">
            <v>13</v>
          </cell>
          <cell r="L98">
            <v>12</v>
          </cell>
          <cell r="M98">
            <v>0</v>
          </cell>
          <cell r="N98">
            <v>12.5</v>
          </cell>
          <cell r="O98">
            <v>21.3</v>
          </cell>
          <cell r="P98">
            <v>11</v>
          </cell>
          <cell r="Q98">
            <v>0</v>
          </cell>
          <cell r="R98">
            <v>10</v>
          </cell>
          <cell r="S98">
            <v>6</v>
          </cell>
          <cell r="T98">
            <v>0</v>
          </cell>
          <cell r="U98">
            <v>27</v>
          </cell>
          <cell r="V98">
            <v>48</v>
          </cell>
        </row>
        <row r="99">
          <cell r="B99" t="str">
            <v>E022-01-2608/2020</v>
          </cell>
          <cell r="C99" t="str">
            <v>Martin Irungu MWANGI</v>
          </cell>
          <cell r="D99">
            <v>13</v>
          </cell>
          <cell r="E99">
            <v>10</v>
          </cell>
          <cell r="F99">
            <v>0</v>
          </cell>
          <cell r="G99">
            <v>4.666666666666667</v>
          </cell>
          <cell r="H99">
            <v>3.5</v>
          </cell>
          <cell r="I99">
            <v>0</v>
          </cell>
          <cell r="J99">
            <v>1.75</v>
          </cell>
          <cell r="K99">
            <v>13</v>
          </cell>
          <cell r="L99">
            <v>10</v>
          </cell>
          <cell r="M99">
            <v>0</v>
          </cell>
          <cell r="N99">
            <v>11.5</v>
          </cell>
          <cell r="O99">
            <v>17.899999999999999</v>
          </cell>
          <cell r="P99">
            <v>16</v>
          </cell>
          <cell r="Q99">
            <v>0</v>
          </cell>
          <cell r="R99">
            <v>14</v>
          </cell>
          <cell r="S99">
            <v>0</v>
          </cell>
          <cell r="T99">
            <v>7</v>
          </cell>
          <cell r="U99">
            <v>37</v>
          </cell>
          <cell r="V99">
            <v>55</v>
          </cell>
        </row>
        <row r="100">
          <cell r="B100" t="str">
            <v>E022-01-0754/2019</v>
          </cell>
          <cell r="C100" t="str">
            <v>John MATHAI</v>
          </cell>
          <cell r="D100">
            <v>15</v>
          </cell>
          <cell r="E100">
            <v>10</v>
          </cell>
          <cell r="F100">
            <v>0</v>
          </cell>
          <cell r="G100">
            <v>5</v>
          </cell>
          <cell r="H100">
            <v>0</v>
          </cell>
          <cell r="I100">
            <v>0</v>
          </cell>
          <cell r="J100">
            <v>0</v>
          </cell>
          <cell r="K100">
            <v>10</v>
          </cell>
          <cell r="L100">
            <v>9</v>
          </cell>
          <cell r="M100">
            <v>0</v>
          </cell>
          <cell r="N100">
            <v>9.5</v>
          </cell>
          <cell r="O100">
            <v>14.5</v>
          </cell>
          <cell r="P100">
            <v>13</v>
          </cell>
          <cell r="Q100">
            <v>0</v>
          </cell>
          <cell r="R100">
            <v>13</v>
          </cell>
          <cell r="S100">
            <v>0</v>
          </cell>
          <cell r="T100">
            <v>9</v>
          </cell>
          <cell r="U100">
            <v>35</v>
          </cell>
          <cell r="V100">
            <v>50</v>
          </cell>
        </row>
        <row r="101">
          <cell r="B101" t="str">
            <v>E022-01-0758/2019</v>
          </cell>
          <cell r="C101" t="str">
            <v>Bwonda Brian NDEMO</v>
          </cell>
          <cell r="D101">
            <v>11</v>
          </cell>
          <cell r="E101">
            <v>9</v>
          </cell>
          <cell r="F101">
            <v>0</v>
          </cell>
          <cell r="G101">
            <v>4.083333333333333</v>
          </cell>
          <cell r="H101">
            <v>0</v>
          </cell>
          <cell r="I101">
            <v>0</v>
          </cell>
          <cell r="J101">
            <v>0</v>
          </cell>
          <cell r="K101">
            <v>11</v>
          </cell>
          <cell r="L101">
            <v>11</v>
          </cell>
          <cell r="M101">
            <v>0</v>
          </cell>
          <cell r="N101">
            <v>11</v>
          </cell>
          <cell r="O101">
            <v>15.1</v>
          </cell>
          <cell r="P101">
            <v>18</v>
          </cell>
          <cell r="Q101">
            <v>0</v>
          </cell>
          <cell r="R101">
            <v>10</v>
          </cell>
          <cell r="S101">
            <v>0</v>
          </cell>
          <cell r="T101">
            <v>6</v>
          </cell>
          <cell r="U101">
            <v>34</v>
          </cell>
          <cell r="V101">
            <v>49</v>
          </cell>
        </row>
        <row r="102">
          <cell r="B102" t="str">
            <v>E022-01-0776/2019</v>
          </cell>
          <cell r="C102" t="str">
            <v>George Gichuki THUKU</v>
          </cell>
          <cell r="D102">
            <v>15</v>
          </cell>
          <cell r="E102">
            <v>9</v>
          </cell>
          <cell r="F102">
            <v>0</v>
          </cell>
          <cell r="G102">
            <v>4.75</v>
          </cell>
          <cell r="H102">
            <v>5</v>
          </cell>
          <cell r="I102">
            <v>0</v>
          </cell>
          <cell r="J102">
            <v>2.5</v>
          </cell>
          <cell r="K102">
            <v>13</v>
          </cell>
          <cell r="L102">
            <v>9</v>
          </cell>
          <cell r="M102">
            <v>0</v>
          </cell>
          <cell r="N102">
            <v>11</v>
          </cell>
          <cell r="O102">
            <v>18.3</v>
          </cell>
          <cell r="P102">
            <v>25</v>
          </cell>
          <cell r="Q102">
            <v>0</v>
          </cell>
          <cell r="R102">
            <v>14</v>
          </cell>
          <cell r="S102">
            <v>0</v>
          </cell>
          <cell r="T102">
            <v>11</v>
          </cell>
          <cell r="U102">
            <v>50</v>
          </cell>
          <cell r="V102">
            <v>68</v>
          </cell>
        </row>
        <row r="103">
          <cell r="B103" t="str">
            <v>E022-01-0783/2019</v>
          </cell>
          <cell r="C103" t="str">
            <v>Mwaniki Fredrick NJAGI</v>
          </cell>
          <cell r="D103">
            <v>13</v>
          </cell>
          <cell r="E103">
            <v>9</v>
          </cell>
          <cell r="F103">
            <v>0</v>
          </cell>
          <cell r="G103">
            <v>4.4166666666666661</v>
          </cell>
          <cell r="H103">
            <v>3.5</v>
          </cell>
          <cell r="I103">
            <v>0</v>
          </cell>
          <cell r="J103">
            <v>1.75</v>
          </cell>
          <cell r="K103">
            <v>13</v>
          </cell>
          <cell r="L103">
            <v>13</v>
          </cell>
          <cell r="M103">
            <v>0</v>
          </cell>
          <cell r="N103">
            <v>13</v>
          </cell>
          <cell r="O103">
            <v>19.2</v>
          </cell>
          <cell r="P103">
            <v>22</v>
          </cell>
          <cell r="Q103">
            <v>4</v>
          </cell>
          <cell r="R103">
            <v>0</v>
          </cell>
          <cell r="S103">
            <v>8</v>
          </cell>
          <cell r="T103">
            <v>0</v>
          </cell>
          <cell r="U103">
            <v>34</v>
          </cell>
          <cell r="V103">
            <v>53</v>
          </cell>
        </row>
        <row r="104">
          <cell r="B104" t="str">
            <v>E022-01-0791/2019</v>
          </cell>
          <cell r="C104" t="str">
            <v>Precious Mumbi</v>
          </cell>
          <cell r="D104">
            <v>15</v>
          </cell>
          <cell r="E104">
            <v>7</v>
          </cell>
          <cell r="F104">
            <v>0</v>
          </cell>
          <cell r="G104">
            <v>4.25</v>
          </cell>
          <cell r="H104">
            <v>3</v>
          </cell>
          <cell r="I104">
            <v>0</v>
          </cell>
          <cell r="J104">
            <v>1.5</v>
          </cell>
          <cell r="K104">
            <v>10</v>
          </cell>
          <cell r="L104">
            <v>7</v>
          </cell>
          <cell r="M104">
            <v>0</v>
          </cell>
          <cell r="N104">
            <v>8.5</v>
          </cell>
          <cell r="O104">
            <v>14.3</v>
          </cell>
          <cell r="P104">
            <v>1</v>
          </cell>
          <cell r="Q104">
            <v>0</v>
          </cell>
          <cell r="R104">
            <v>4</v>
          </cell>
          <cell r="S104">
            <v>0</v>
          </cell>
          <cell r="T104">
            <v>2</v>
          </cell>
          <cell r="U104">
            <v>7</v>
          </cell>
          <cell r="V104">
            <v>21</v>
          </cell>
        </row>
        <row r="105">
          <cell r="B105" t="str">
            <v>E022-01-0798/2019</v>
          </cell>
          <cell r="C105" t="str">
            <v>Peter Kinyanjui KAMAU</v>
          </cell>
          <cell r="D105">
            <v>14</v>
          </cell>
          <cell r="E105">
            <v>8</v>
          </cell>
          <cell r="F105">
            <v>0</v>
          </cell>
          <cell r="G105">
            <v>4.3333333333333339</v>
          </cell>
          <cell r="H105">
            <v>3.5</v>
          </cell>
          <cell r="I105">
            <v>5</v>
          </cell>
          <cell r="J105">
            <v>4.25</v>
          </cell>
          <cell r="K105">
            <v>10</v>
          </cell>
          <cell r="L105">
            <v>11</v>
          </cell>
          <cell r="M105">
            <v>0</v>
          </cell>
          <cell r="N105">
            <v>10.5</v>
          </cell>
          <cell r="O105">
            <v>19.100000000000001</v>
          </cell>
          <cell r="P105">
            <v>20</v>
          </cell>
          <cell r="Q105">
            <v>6</v>
          </cell>
          <cell r="R105">
            <v>0</v>
          </cell>
          <cell r="S105">
            <v>8</v>
          </cell>
          <cell r="T105">
            <v>0</v>
          </cell>
          <cell r="U105">
            <v>34</v>
          </cell>
          <cell r="V105">
            <v>53</v>
          </cell>
        </row>
        <row r="106">
          <cell r="B106" t="str">
            <v>E022-01-0810/2019</v>
          </cell>
          <cell r="C106" t="str">
            <v>Wilson kisompe toroge</v>
          </cell>
          <cell r="D106">
            <v>12</v>
          </cell>
          <cell r="E106">
            <v>14</v>
          </cell>
          <cell r="F106">
            <v>0</v>
          </cell>
          <cell r="G106">
            <v>5.5</v>
          </cell>
          <cell r="H106">
            <v>4</v>
          </cell>
          <cell r="I106">
            <v>0</v>
          </cell>
          <cell r="J106">
            <v>2</v>
          </cell>
          <cell r="K106">
            <v>10</v>
          </cell>
          <cell r="L106">
            <v>11</v>
          </cell>
          <cell r="M106">
            <v>0</v>
          </cell>
          <cell r="N106">
            <v>10.5</v>
          </cell>
          <cell r="O106">
            <v>18</v>
          </cell>
          <cell r="P106">
            <v>23.5</v>
          </cell>
          <cell r="Q106">
            <v>0</v>
          </cell>
          <cell r="R106">
            <v>10</v>
          </cell>
          <cell r="S106">
            <v>0</v>
          </cell>
          <cell r="T106">
            <v>10</v>
          </cell>
          <cell r="U106">
            <v>43.5</v>
          </cell>
          <cell r="V106">
            <v>62</v>
          </cell>
        </row>
        <row r="107">
          <cell r="B107" t="str">
            <v>E022-01-0845/2019</v>
          </cell>
          <cell r="C107" t="str">
            <v>Maweu Bright Mambo</v>
          </cell>
          <cell r="D107">
            <v>19</v>
          </cell>
          <cell r="E107">
            <v>0</v>
          </cell>
          <cell r="F107">
            <v>0</v>
          </cell>
          <cell r="G107">
            <v>3.1666666666666665</v>
          </cell>
          <cell r="H107">
            <v>0</v>
          </cell>
          <cell r="I107">
            <v>0</v>
          </cell>
          <cell r="J107">
            <v>0</v>
          </cell>
          <cell r="K107">
            <v>12</v>
          </cell>
          <cell r="L107">
            <v>12</v>
          </cell>
          <cell r="M107">
            <v>0</v>
          </cell>
          <cell r="N107">
            <v>12</v>
          </cell>
          <cell r="O107">
            <v>15.2</v>
          </cell>
          <cell r="P107">
            <v>22</v>
          </cell>
          <cell r="Q107">
            <v>0</v>
          </cell>
          <cell r="R107">
            <v>14</v>
          </cell>
          <cell r="S107">
            <v>2</v>
          </cell>
          <cell r="T107">
            <v>0</v>
          </cell>
          <cell r="U107">
            <v>38</v>
          </cell>
          <cell r="V107">
            <v>53</v>
          </cell>
        </row>
        <row r="108">
          <cell r="B108" t="str">
            <v>E022-01-0866/2019</v>
          </cell>
          <cell r="C108" t="str">
            <v>Edwin Kariuki MAINA</v>
          </cell>
          <cell r="D108">
            <v>21</v>
          </cell>
          <cell r="E108">
            <v>10</v>
          </cell>
          <cell r="F108">
            <v>0</v>
          </cell>
          <cell r="G108">
            <v>6</v>
          </cell>
          <cell r="H108">
            <v>4</v>
          </cell>
          <cell r="I108">
            <v>0</v>
          </cell>
          <cell r="J108">
            <v>2</v>
          </cell>
          <cell r="K108">
            <v>10</v>
          </cell>
          <cell r="L108">
            <v>11</v>
          </cell>
          <cell r="M108">
            <v>0</v>
          </cell>
          <cell r="N108">
            <v>10.5</v>
          </cell>
          <cell r="O108">
            <v>18.5</v>
          </cell>
          <cell r="P108">
            <v>27.5</v>
          </cell>
          <cell r="Q108">
            <v>0</v>
          </cell>
          <cell r="R108">
            <v>9</v>
          </cell>
          <cell r="S108">
            <v>0</v>
          </cell>
          <cell r="T108">
            <v>1</v>
          </cell>
          <cell r="U108">
            <v>37.5</v>
          </cell>
          <cell r="V108">
            <v>56</v>
          </cell>
        </row>
        <row r="109">
          <cell r="B109" t="str">
            <v>E022-01-2007/2019</v>
          </cell>
          <cell r="C109" t="str">
            <v>Kabi John</v>
          </cell>
          <cell r="D109">
            <v>19</v>
          </cell>
          <cell r="E109">
            <v>8</v>
          </cell>
          <cell r="F109">
            <v>0</v>
          </cell>
          <cell r="G109">
            <v>5.1666666666666661</v>
          </cell>
          <cell r="H109">
            <v>4.5</v>
          </cell>
          <cell r="I109">
            <v>0</v>
          </cell>
          <cell r="J109">
            <v>2.25</v>
          </cell>
          <cell r="K109">
            <v>13</v>
          </cell>
          <cell r="L109">
            <v>13</v>
          </cell>
          <cell r="M109">
            <v>0</v>
          </cell>
          <cell r="N109">
            <v>13</v>
          </cell>
          <cell r="O109">
            <v>20.399999999999999</v>
          </cell>
          <cell r="P109">
            <v>18</v>
          </cell>
          <cell r="Q109">
            <v>0</v>
          </cell>
          <cell r="R109">
            <v>9</v>
          </cell>
          <cell r="S109">
            <v>0</v>
          </cell>
          <cell r="T109">
            <v>9</v>
          </cell>
          <cell r="U109">
            <v>36</v>
          </cell>
          <cell r="V109">
            <v>56</v>
          </cell>
        </row>
        <row r="110">
          <cell r="B110" t="str">
            <v>E022-01-1887/2018</v>
          </cell>
          <cell r="C110" t="str">
            <v>Elias Ndumo NDERITU</v>
          </cell>
          <cell r="D110">
            <v>5</v>
          </cell>
          <cell r="E110">
            <v>5</v>
          </cell>
          <cell r="F110">
            <v>0</v>
          </cell>
          <cell r="G110">
            <v>2.083333333333333</v>
          </cell>
          <cell r="H110">
            <v>0</v>
          </cell>
          <cell r="I110">
            <v>0</v>
          </cell>
          <cell r="J110">
            <v>0</v>
          </cell>
          <cell r="K110">
            <v>12</v>
          </cell>
          <cell r="L110">
            <v>12</v>
          </cell>
          <cell r="M110">
            <v>0</v>
          </cell>
          <cell r="N110">
            <v>12</v>
          </cell>
          <cell r="O110">
            <v>14.1</v>
          </cell>
          <cell r="P110">
            <v>21.5</v>
          </cell>
          <cell r="Q110">
            <v>0</v>
          </cell>
          <cell r="R110">
            <v>9</v>
          </cell>
          <cell r="S110">
            <v>0</v>
          </cell>
          <cell r="T110">
            <v>6</v>
          </cell>
          <cell r="U110">
            <v>36.5</v>
          </cell>
          <cell r="V110">
            <v>51</v>
          </cell>
        </row>
        <row r="111">
          <cell r="B111" t="str">
            <v>E022-01-2069/2018</v>
          </cell>
          <cell r="C111" t="str">
            <v>Elizabeth Mugure MAINA</v>
          </cell>
          <cell r="D111">
            <v>16</v>
          </cell>
          <cell r="E111">
            <v>7</v>
          </cell>
          <cell r="F111">
            <v>0</v>
          </cell>
          <cell r="G111">
            <v>4.4166666666666661</v>
          </cell>
          <cell r="H111">
            <v>2.5</v>
          </cell>
          <cell r="I111">
            <v>2</v>
          </cell>
          <cell r="J111">
            <v>2.25</v>
          </cell>
          <cell r="K111">
            <v>11</v>
          </cell>
          <cell r="L111">
            <v>13</v>
          </cell>
          <cell r="M111">
            <v>0</v>
          </cell>
          <cell r="N111">
            <v>12</v>
          </cell>
          <cell r="O111">
            <v>18.7</v>
          </cell>
          <cell r="P111">
            <v>11</v>
          </cell>
          <cell r="Q111">
            <v>0</v>
          </cell>
          <cell r="R111">
            <v>9</v>
          </cell>
          <cell r="S111">
            <v>0</v>
          </cell>
          <cell r="T111">
            <v>2</v>
          </cell>
          <cell r="U111">
            <v>22</v>
          </cell>
          <cell r="V111">
            <v>41</v>
          </cell>
        </row>
        <row r="112">
          <cell r="B112" t="str">
            <v>E022-01-0710/2017</v>
          </cell>
          <cell r="C112" t="str">
            <v>Charles Karibu RIKA</v>
          </cell>
          <cell r="D112">
            <v>11</v>
          </cell>
          <cell r="E112">
            <v>6</v>
          </cell>
          <cell r="F112">
            <v>0</v>
          </cell>
          <cell r="G112">
            <v>3.333333333333333</v>
          </cell>
          <cell r="H112">
            <v>3.5</v>
          </cell>
          <cell r="I112">
            <v>0</v>
          </cell>
          <cell r="J112">
            <v>1.75</v>
          </cell>
          <cell r="K112">
            <v>12</v>
          </cell>
          <cell r="L112">
            <v>12</v>
          </cell>
          <cell r="M112">
            <v>0</v>
          </cell>
          <cell r="N112">
            <v>12</v>
          </cell>
          <cell r="O112">
            <v>17.100000000000001</v>
          </cell>
          <cell r="P112">
            <v>29</v>
          </cell>
          <cell r="Q112">
            <v>0</v>
          </cell>
          <cell r="R112">
            <v>10</v>
          </cell>
          <cell r="S112">
            <v>0</v>
          </cell>
          <cell r="T112">
            <v>4</v>
          </cell>
          <cell r="U112">
            <v>43</v>
          </cell>
          <cell r="V112">
            <v>60</v>
          </cell>
        </row>
        <row r="113">
          <cell r="B113" t="str">
            <v>E022-01-1097/2018</v>
          </cell>
          <cell r="C113" t="str">
            <v>Johnstone Gakonya KUNG'U</v>
          </cell>
          <cell r="D113">
            <v>21</v>
          </cell>
          <cell r="E113">
            <v>8</v>
          </cell>
          <cell r="F113">
            <v>0</v>
          </cell>
          <cell r="G113">
            <v>5.5</v>
          </cell>
          <cell r="H113">
            <v>0</v>
          </cell>
          <cell r="I113">
            <v>0</v>
          </cell>
          <cell r="J113">
            <v>0</v>
          </cell>
          <cell r="K113">
            <v>12</v>
          </cell>
          <cell r="L113">
            <v>12</v>
          </cell>
          <cell r="M113">
            <v>0</v>
          </cell>
          <cell r="N113">
            <v>12</v>
          </cell>
          <cell r="O113">
            <v>17.5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 t="str">
            <v/>
          </cell>
          <cell r="V113">
            <v>18</v>
          </cell>
        </row>
        <row r="114">
          <cell r="B114" t="str">
            <v>E022-01-1755/2018</v>
          </cell>
          <cell r="C114" t="str">
            <v>Quinton Muriuki WANJOHI</v>
          </cell>
          <cell r="D114">
            <v>8</v>
          </cell>
          <cell r="E114">
            <v>8</v>
          </cell>
          <cell r="F114">
            <v>0</v>
          </cell>
          <cell r="G114">
            <v>3.3333333333333339</v>
          </cell>
          <cell r="H114">
            <v>0</v>
          </cell>
          <cell r="I114">
            <v>0</v>
          </cell>
          <cell r="J114">
            <v>0</v>
          </cell>
          <cell r="K114">
            <v>10</v>
          </cell>
          <cell r="L114">
            <v>13</v>
          </cell>
          <cell r="M114">
            <v>0</v>
          </cell>
          <cell r="N114">
            <v>11.5</v>
          </cell>
          <cell r="O114">
            <v>14.8</v>
          </cell>
          <cell r="P114">
            <v>23.5</v>
          </cell>
          <cell r="Q114">
            <v>1</v>
          </cell>
          <cell r="R114">
            <v>0</v>
          </cell>
          <cell r="S114">
            <v>0</v>
          </cell>
          <cell r="T114">
            <v>7</v>
          </cell>
          <cell r="U114">
            <v>31.5</v>
          </cell>
          <cell r="V114">
            <v>46</v>
          </cell>
        </row>
        <row r="115">
          <cell r="B115" t="str">
            <v>E022-01-0698/2017</v>
          </cell>
          <cell r="C115" t="str">
            <v>Simon Mwangi</v>
          </cell>
          <cell r="D115">
            <v>0</v>
          </cell>
          <cell r="E115">
            <v>10</v>
          </cell>
          <cell r="F115">
            <v>0</v>
          </cell>
          <cell r="G115">
            <v>2.5</v>
          </cell>
          <cell r="H115">
            <v>0</v>
          </cell>
          <cell r="I115">
            <v>0</v>
          </cell>
          <cell r="J115">
            <v>0</v>
          </cell>
          <cell r="K115">
            <v>13</v>
          </cell>
          <cell r="L115">
            <v>13</v>
          </cell>
          <cell r="M115">
            <v>0</v>
          </cell>
          <cell r="N115">
            <v>13</v>
          </cell>
          <cell r="O115">
            <v>15.5</v>
          </cell>
          <cell r="P115">
            <v>11</v>
          </cell>
          <cell r="Q115">
            <v>1</v>
          </cell>
          <cell r="R115">
            <v>0</v>
          </cell>
          <cell r="S115">
            <v>1</v>
          </cell>
          <cell r="T115">
            <v>0</v>
          </cell>
          <cell r="U115">
            <v>13</v>
          </cell>
          <cell r="V115">
            <v>29</v>
          </cell>
        </row>
        <row r="116">
          <cell r="B116" t="str">
            <v>E022-01-1087/2018</v>
          </cell>
          <cell r="C116" t="str">
            <v>Humphrey Mutua</v>
          </cell>
          <cell r="D116">
            <v>18</v>
          </cell>
          <cell r="E116">
            <v>10</v>
          </cell>
          <cell r="F116">
            <v>0</v>
          </cell>
          <cell r="G116">
            <v>5.5</v>
          </cell>
          <cell r="H116">
            <v>0</v>
          </cell>
          <cell r="I116">
            <v>0</v>
          </cell>
          <cell r="J116">
            <v>0</v>
          </cell>
          <cell r="K116">
            <v>10</v>
          </cell>
          <cell r="L116">
            <v>12</v>
          </cell>
          <cell r="M116">
            <v>0</v>
          </cell>
          <cell r="N116">
            <v>11</v>
          </cell>
          <cell r="O116">
            <v>16.5</v>
          </cell>
          <cell r="P116">
            <v>6</v>
          </cell>
          <cell r="Q116">
            <v>0</v>
          </cell>
          <cell r="R116">
            <v>8</v>
          </cell>
          <cell r="S116">
            <v>0</v>
          </cell>
          <cell r="T116">
            <v>10</v>
          </cell>
          <cell r="U116">
            <v>24</v>
          </cell>
          <cell r="V116">
            <v>41</v>
          </cell>
        </row>
        <row r="117">
          <cell r="B117" t="str">
            <v>E022-01-1102/2018</v>
          </cell>
          <cell r="C117" t="str">
            <v>Carson Wanjohi</v>
          </cell>
          <cell r="D117">
            <v>15</v>
          </cell>
          <cell r="E117">
            <v>6</v>
          </cell>
          <cell r="F117">
            <v>0</v>
          </cell>
          <cell r="G117">
            <v>4</v>
          </cell>
          <cell r="H117">
            <v>4</v>
          </cell>
          <cell r="I117">
            <v>0</v>
          </cell>
          <cell r="J117">
            <v>2</v>
          </cell>
          <cell r="K117">
            <v>12</v>
          </cell>
          <cell r="L117">
            <v>12</v>
          </cell>
          <cell r="M117">
            <v>0</v>
          </cell>
          <cell r="N117">
            <v>12</v>
          </cell>
          <cell r="O117">
            <v>18</v>
          </cell>
          <cell r="P117">
            <v>14</v>
          </cell>
          <cell r="Q117">
            <v>0</v>
          </cell>
          <cell r="R117">
            <v>14</v>
          </cell>
          <cell r="S117">
            <v>0</v>
          </cell>
          <cell r="T117">
            <v>2</v>
          </cell>
          <cell r="U117">
            <v>30</v>
          </cell>
          <cell r="V117">
            <v>48</v>
          </cell>
        </row>
        <row r="118">
          <cell r="B118" t="str">
            <v>E022-01-1842/2018</v>
          </cell>
          <cell r="C118" t="str">
            <v>Andyson Wekesa SICHARANI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19</v>
          </cell>
          <cell r="Q118">
            <v>0</v>
          </cell>
          <cell r="R118">
            <v>10</v>
          </cell>
          <cell r="S118">
            <v>4</v>
          </cell>
          <cell r="T118">
            <v>0</v>
          </cell>
          <cell r="U118">
            <v>33</v>
          </cell>
          <cell r="V118">
            <v>47.142857142857146</v>
          </cell>
        </row>
        <row r="119">
          <cell r="B119" t="str">
            <v>E022-01-1998/2019</v>
          </cell>
          <cell r="C119" t="str">
            <v>Ruth Nduta MBUGUA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10</v>
          </cell>
          <cell r="Q119">
            <v>0</v>
          </cell>
          <cell r="R119">
            <v>14</v>
          </cell>
          <cell r="S119">
            <v>0</v>
          </cell>
          <cell r="T119">
            <v>1</v>
          </cell>
          <cell r="U119">
            <v>25</v>
          </cell>
          <cell r="V119">
            <v>35.714285714285715</v>
          </cell>
        </row>
        <row r="120">
          <cell r="B120" t="str">
            <v>E022-01-0805/2019</v>
          </cell>
          <cell r="C120" t="str">
            <v>Blair Carson KIPROTICH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20.5</v>
          </cell>
          <cell r="Q120">
            <v>0</v>
          </cell>
          <cell r="R120">
            <v>13.5</v>
          </cell>
          <cell r="S120">
            <v>0</v>
          </cell>
          <cell r="T120">
            <v>0</v>
          </cell>
          <cell r="U120">
            <v>34</v>
          </cell>
          <cell r="V120">
            <v>48.571428571428569</v>
          </cell>
        </row>
        <row r="121">
          <cell r="B121" t="str">
            <v>E022-01-0818/2019</v>
          </cell>
          <cell r="C121" t="str">
            <v>Daniel WANJALA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8</v>
          </cell>
          <cell r="Q121">
            <v>0</v>
          </cell>
          <cell r="R121">
            <v>8</v>
          </cell>
          <cell r="S121">
            <v>0</v>
          </cell>
          <cell r="T121">
            <v>9</v>
          </cell>
          <cell r="U121">
            <v>25</v>
          </cell>
          <cell r="V121">
            <v>35.714285714285715</v>
          </cell>
        </row>
        <row r="122">
          <cell r="B122" t="str">
            <v>E022-01-0820/2019</v>
          </cell>
          <cell r="C122" t="str">
            <v>Peter MUCHENDU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10.5</v>
          </cell>
          <cell r="Q122">
            <v>0</v>
          </cell>
          <cell r="R122">
            <v>10</v>
          </cell>
          <cell r="S122">
            <v>0</v>
          </cell>
          <cell r="T122">
            <v>11</v>
          </cell>
          <cell r="U122">
            <v>31.5</v>
          </cell>
          <cell r="V122">
            <v>45</v>
          </cell>
        </row>
        <row r="123">
          <cell r="B123" t="str">
            <v>E022-01-0821/2019</v>
          </cell>
          <cell r="C123" t="str">
            <v>Fred Mueni MRAMBA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7.5</v>
          </cell>
          <cell r="Q123">
            <v>0</v>
          </cell>
          <cell r="R123">
            <v>5</v>
          </cell>
          <cell r="S123">
            <v>0</v>
          </cell>
          <cell r="T123">
            <v>2</v>
          </cell>
          <cell r="U123">
            <v>14.5</v>
          </cell>
          <cell r="V123">
            <v>20.714285714285715</v>
          </cell>
        </row>
        <row r="124">
          <cell r="B124" t="str">
            <v>E022-01-0803/2019</v>
          </cell>
          <cell r="C124" t="str">
            <v>Jepchirchir SHEILA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16</v>
          </cell>
          <cell r="Q124">
            <v>0</v>
          </cell>
          <cell r="R124">
            <v>17</v>
          </cell>
          <cell r="S124">
            <v>0</v>
          </cell>
          <cell r="T124">
            <v>17</v>
          </cell>
          <cell r="U124">
            <v>50</v>
          </cell>
          <cell r="V124">
            <v>71.428571428571431</v>
          </cell>
        </row>
        <row r="125">
          <cell r="B125" t="str">
            <v>E022-01-0824/2019</v>
          </cell>
          <cell r="C125" t="str">
            <v>Fernado GHATI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23</v>
          </cell>
          <cell r="Q125">
            <v>0</v>
          </cell>
          <cell r="R125">
            <v>13</v>
          </cell>
          <cell r="S125">
            <v>0</v>
          </cell>
          <cell r="T125">
            <v>5</v>
          </cell>
          <cell r="U125">
            <v>41</v>
          </cell>
          <cell r="V125">
            <v>58.571428571428569</v>
          </cell>
        </row>
        <row r="126">
          <cell r="B126" t="str">
            <v>E022-01-0869/2016</v>
          </cell>
          <cell r="C126" t="str">
            <v>Elizabeth Ndinda MUSANGA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28</v>
          </cell>
          <cell r="Q126">
            <v>10.5</v>
          </cell>
          <cell r="R126">
            <v>0</v>
          </cell>
          <cell r="S126">
            <v>0</v>
          </cell>
          <cell r="T126">
            <v>7</v>
          </cell>
          <cell r="U126">
            <v>45.5</v>
          </cell>
          <cell r="V126">
            <v>65</v>
          </cell>
        </row>
        <row r="127">
          <cell r="B127" t="str">
            <v>E022-01-0788/2019</v>
          </cell>
          <cell r="C127" t="str">
            <v>Ian Mwangi Muchiri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17</v>
          </cell>
          <cell r="Q127">
            <v>0</v>
          </cell>
          <cell r="R127">
            <v>8</v>
          </cell>
          <cell r="S127">
            <v>0</v>
          </cell>
          <cell r="T127">
            <v>5</v>
          </cell>
          <cell r="U127">
            <v>30</v>
          </cell>
          <cell r="V127">
            <v>42.857142857142854</v>
          </cell>
        </row>
        <row r="128">
          <cell r="B128" t="str">
            <v>E022-01-0809/2019</v>
          </cell>
          <cell r="C128" t="str">
            <v>Felix Cheruiyot KIPNGETICH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18.5</v>
          </cell>
          <cell r="Q128">
            <v>0</v>
          </cell>
          <cell r="R128">
            <v>12</v>
          </cell>
          <cell r="S128">
            <v>0</v>
          </cell>
          <cell r="T128">
            <v>4</v>
          </cell>
          <cell r="U128">
            <v>34.5</v>
          </cell>
          <cell r="V128">
            <v>49.285714285714285</v>
          </cell>
        </row>
        <row r="129">
          <cell r="B129" t="str">
            <v>E022-01-0777/2019</v>
          </cell>
          <cell r="C129" t="str">
            <v>Fidel Kirega NJIHIA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20.5</v>
          </cell>
          <cell r="Q129">
            <v>0</v>
          </cell>
          <cell r="R129">
            <v>16</v>
          </cell>
          <cell r="S129">
            <v>0</v>
          </cell>
          <cell r="T129">
            <v>9</v>
          </cell>
          <cell r="U129">
            <v>45.5</v>
          </cell>
          <cell r="V129">
            <v>65</v>
          </cell>
        </row>
        <row r="130">
          <cell r="B130" t="str">
            <v>E022-01-1894/2018</v>
          </cell>
          <cell r="C130" t="str">
            <v>Brian Kiptoo BIWOTT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6</v>
          </cell>
          <cell r="Q130">
            <v>0</v>
          </cell>
          <cell r="R130">
            <v>16</v>
          </cell>
          <cell r="S130">
            <v>0</v>
          </cell>
          <cell r="T130">
            <v>7</v>
          </cell>
          <cell r="U130">
            <v>29</v>
          </cell>
          <cell r="V130">
            <v>41.428571428571431</v>
          </cell>
        </row>
        <row r="131">
          <cell r="B131" t="str">
            <v>E022-01-0786/2019</v>
          </cell>
          <cell r="C131" t="str">
            <v>David Muchai MANJARI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5</v>
          </cell>
          <cell r="Q131">
            <v>4</v>
          </cell>
          <cell r="R131">
            <v>0</v>
          </cell>
          <cell r="U131">
            <v>9</v>
          </cell>
          <cell r="V131">
            <v>12.857142857142858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 refreshError="1">
        <row r="15">
          <cell r="B15" t="str">
            <v>E022-01-0935/2020</v>
          </cell>
          <cell r="C15" t="str">
            <v>Joan Wambui KABURA</v>
          </cell>
          <cell r="D15">
            <v>17</v>
          </cell>
          <cell r="E15">
            <v>25</v>
          </cell>
          <cell r="F15">
            <v>13</v>
          </cell>
          <cell r="G15">
            <v>13.666666666666666</v>
          </cell>
          <cell r="H15">
            <v>8</v>
          </cell>
          <cell r="I15">
            <v>8</v>
          </cell>
          <cell r="J15">
            <v>7</v>
          </cell>
          <cell r="K15">
            <v>7.666666666666667</v>
          </cell>
          <cell r="L15">
            <v>21.3</v>
          </cell>
          <cell r="M15">
            <v>27</v>
          </cell>
          <cell r="N15">
            <v>0</v>
          </cell>
          <cell r="O15">
            <v>18</v>
          </cell>
          <cell r="P15">
            <v>0</v>
          </cell>
          <cell r="Q15">
            <v>14</v>
          </cell>
          <cell r="R15">
            <v>59</v>
          </cell>
          <cell r="S15">
            <v>80</v>
          </cell>
        </row>
        <row r="16">
          <cell r="B16" t="str">
            <v>E022-01-1013/2020</v>
          </cell>
          <cell r="C16" t="str">
            <v>Stephen Mwangi MAINA</v>
          </cell>
          <cell r="D16">
            <v>19</v>
          </cell>
          <cell r="E16">
            <v>18</v>
          </cell>
          <cell r="F16">
            <v>11</v>
          </cell>
          <cell r="G16">
            <v>11.888888888888891</v>
          </cell>
          <cell r="H16">
            <v>7</v>
          </cell>
          <cell r="I16">
            <v>8</v>
          </cell>
          <cell r="J16">
            <v>7</v>
          </cell>
          <cell r="K16">
            <v>7.333333333333333</v>
          </cell>
          <cell r="L16">
            <v>19.2</v>
          </cell>
          <cell r="M16">
            <v>25</v>
          </cell>
          <cell r="N16">
            <v>0</v>
          </cell>
          <cell r="O16">
            <v>16</v>
          </cell>
          <cell r="P16">
            <v>0</v>
          </cell>
          <cell r="Q16">
            <v>13</v>
          </cell>
          <cell r="R16">
            <v>54</v>
          </cell>
          <cell r="S16">
            <v>73</v>
          </cell>
        </row>
        <row r="17">
          <cell r="B17" t="str">
            <v>E022-01-1014/2020</v>
          </cell>
          <cell r="C17" t="str">
            <v>Joseph Kamau WAINAINA</v>
          </cell>
          <cell r="D17">
            <v>9</v>
          </cell>
          <cell r="E17">
            <v>12</v>
          </cell>
          <cell r="F17">
            <v>9</v>
          </cell>
          <cell r="G17">
            <v>7.666666666666667</v>
          </cell>
          <cell r="H17">
            <v>8</v>
          </cell>
          <cell r="I17">
            <v>7</v>
          </cell>
          <cell r="J17">
            <v>7</v>
          </cell>
          <cell r="K17">
            <v>7.333333333333333</v>
          </cell>
          <cell r="L17">
            <v>15</v>
          </cell>
          <cell r="M17">
            <v>16</v>
          </cell>
          <cell r="N17">
            <v>10</v>
          </cell>
          <cell r="O17">
            <v>10</v>
          </cell>
          <cell r="P17">
            <v>0</v>
          </cell>
          <cell r="Q17">
            <v>0</v>
          </cell>
          <cell r="R17">
            <v>36</v>
          </cell>
          <cell r="S17">
            <v>51</v>
          </cell>
        </row>
        <row r="18">
          <cell r="B18" t="str">
            <v>E022-01-1015/2020</v>
          </cell>
          <cell r="C18" t="str">
            <v>Denis Wanyaga GITAU</v>
          </cell>
          <cell r="D18">
            <v>13</v>
          </cell>
          <cell r="E18">
            <v>10</v>
          </cell>
          <cell r="F18">
            <v>10</v>
          </cell>
          <cell r="G18">
            <v>8.4444444444444446</v>
          </cell>
          <cell r="H18">
            <v>7</v>
          </cell>
          <cell r="I18">
            <v>8</v>
          </cell>
          <cell r="J18">
            <v>7</v>
          </cell>
          <cell r="K18">
            <v>7.333333333333333</v>
          </cell>
          <cell r="L18">
            <v>15.8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 t="str">
            <v/>
          </cell>
          <cell r="S18">
            <v>16</v>
          </cell>
        </row>
        <row r="19">
          <cell r="B19" t="str">
            <v>E022-01-1016/2020</v>
          </cell>
          <cell r="C19" t="str">
            <v>Moses Kimuhu WAITI</v>
          </cell>
          <cell r="D19">
            <v>14</v>
          </cell>
          <cell r="E19">
            <v>20</v>
          </cell>
          <cell r="F19">
            <v>10</v>
          </cell>
          <cell r="G19">
            <v>10.888888888888888</v>
          </cell>
          <cell r="H19">
            <v>7</v>
          </cell>
          <cell r="I19">
            <v>8</v>
          </cell>
          <cell r="J19">
            <v>8</v>
          </cell>
          <cell r="K19">
            <v>7.666666666666667</v>
          </cell>
          <cell r="L19">
            <v>18.600000000000001</v>
          </cell>
          <cell r="M19">
            <v>21</v>
          </cell>
          <cell r="N19">
            <v>0</v>
          </cell>
          <cell r="O19">
            <v>11</v>
          </cell>
          <cell r="P19">
            <v>10</v>
          </cell>
          <cell r="Q19">
            <v>0</v>
          </cell>
          <cell r="R19">
            <v>42</v>
          </cell>
          <cell r="S19">
            <v>61</v>
          </cell>
        </row>
        <row r="20">
          <cell r="B20" t="str">
            <v>E022-01-1017/2020</v>
          </cell>
          <cell r="C20" t="str">
            <v>Chris Mbuchiri NDUNG'U</v>
          </cell>
          <cell r="D20">
            <v>12</v>
          </cell>
          <cell r="E20">
            <v>15</v>
          </cell>
          <cell r="F20">
            <v>12</v>
          </cell>
          <cell r="G20">
            <v>10</v>
          </cell>
          <cell r="H20">
            <v>6</v>
          </cell>
          <cell r="I20">
            <v>5</v>
          </cell>
          <cell r="J20">
            <v>5</v>
          </cell>
          <cell r="K20">
            <v>5.333333333333333</v>
          </cell>
          <cell r="L20">
            <v>15.3</v>
          </cell>
          <cell r="M20">
            <v>22</v>
          </cell>
          <cell r="N20">
            <v>0</v>
          </cell>
          <cell r="O20">
            <v>13</v>
          </cell>
          <cell r="P20">
            <v>0</v>
          </cell>
          <cell r="Q20">
            <v>11</v>
          </cell>
          <cell r="R20">
            <v>46</v>
          </cell>
          <cell r="S20">
            <v>61</v>
          </cell>
        </row>
        <row r="21">
          <cell r="B21" t="str">
            <v>E022-01-1019/2020</v>
          </cell>
          <cell r="C21" t="str">
            <v>Yvonne Murugi MWITHALI</v>
          </cell>
          <cell r="D21">
            <v>7</v>
          </cell>
          <cell r="E21">
            <v>17</v>
          </cell>
          <cell r="F21">
            <v>9</v>
          </cell>
          <cell r="G21">
            <v>8.3333333333333339</v>
          </cell>
          <cell r="H21">
            <v>6</v>
          </cell>
          <cell r="I21">
            <v>5</v>
          </cell>
          <cell r="J21">
            <v>8</v>
          </cell>
          <cell r="K21">
            <v>6.333333333333333</v>
          </cell>
          <cell r="L21">
            <v>14.7</v>
          </cell>
          <cell r="M21">
            <v>21</v>
          </cell>
          <cell r="N21">
            <v>0</v>
          </cell>
          <cell r="O21">
            <v>11</v>
          </cell>
          <cell r="P21">
            <v>0</v>
          </cell>
          <cell r="Q21">
            <v>7</v>
          </cell>
          <cell r="R21">
            <v>39</v>
          </cell>
          <cell r="S21">
            <v>54</v>
          </cell>
        </row>
        <row r="22">
          <cell r="B22" t="str">
            <v>E022-01-1020/2020</v>
          </cell>
          <cell r="C22" t="str">
            <v>Nathaniel Joash MWANIKI</v>
          </cell>
          <cell r="D22">
            <v>15</v>
          </cell>
          <cell r="E22">
            <v>16</v>
          </cell>
          <cell r="F22">
            <v>10</v>
          </cell>
          <cell r="G22">
            <v>10.222222222222221</v>
          </cell>
          <cell r="H22">
            <v>7</v>
          </cell>
          <cell r="I22">
            <v>8</v>
          </cell>
          <cell r="J22">
            <v>7</v>
          </cell>
          <cell r="K22">
            <v>7.333333333333333</v>
          </cell>
          <cell r="L22">
            <v>17.600000000000001</v>
          </cell>
          <cell r="M22">
            <v>23</v>
          </cell>
          <cell r="N22">
            <v>0</v>
          </cell>
          <cell r="O22">
            <v>6</v>
          </cell>
          <cell r="P22">
            <v>11</v>
          </cell>
          <cell r="Q22">
            <v>0</v>
          </cell>
          <cell r="R22">
            <v>40</v>
          </cell>
          <cell r="S22">
            <v>58</v>
          </cell>
        </row>
        <row r="23">
          <cell r="B23" t="str">
            <v>E022-01-1021/2020</v>
          </cell>
          <cell r="C23" t="str">
            <v>David Kihara WANGOME</v>
          </cell>
          <cell r="D23">
            <v>17</v>
          </cell>
          <cell r="E23">
            <v>12</v>
          </cell>
          <cell r="F23">
            <v>10</v>
          </cell>
          <cell r="G23">
            <v>9.7777777777777786</v>
          </cell>
          <cell r="H23">
            <v>7</v>
          </cell>
          <cell r="I23">
            <v>7</v>
          </cell>
          <cell r="J23">
            <v>6</v>
          </cell>
          <cell r="K23">
            <v>6.666666666666667</v>
          </cell>
          <cell r="L23">
            <v>16.399999999999999</v>
          </cell>
          <cell r="M23">
            <v>21</v>
          </cell>
          <cell r="N23">
            <v>0</v>
          </cell>
          <cell r="O23">
            <v>9</v>
          </cell>
          <cell r="P23">
            <v>7</v>
          </cell>
          <cell r="Q23">
            <v>0</v>
          </cell>
          <cell r="R23">
            <v>37</v>
          </cell>
          <cell r="S23">
            <v>53</v>
          </cell>
        </row>
        <row r="24">
          <cell r="B24" t="str">
            <v>E022-01-1022/2020</v>
          </cell>
          <cell r="C24" t="str">
            <v>Joseph Gichuki MBATHI</v>
          </cell>
          <cell r="D24">
            <v>12</v>
          </cell>
          <cell r="E24">
            <v>17</v>
          </cell>
          <cell r="F24">
            <v>12</v>
          </cell>
          <cell r="G24">
            <v>10.444444444444445</v>
          </cell>
          <cell r="H24">
            <v>7</v>
          </cell>
          <cell r="I24">
            <v>5</v>
          </cell>
          <cell r="J24">
            <v>8</v>
          </cell>
          <cell r="K24">
            <v>6.666666666666667</v>
          </cell>
          <cell r="L24">
            <v>17.100000000000001</v>
          </cell>
          <cell r="M24">
            <v>20</v>
          </cell>
          <cell r="N24">
            <v>0</v>
          </cell>
          <cell r="O24">
            <v>7</v>
          </cell>
          <cell r="P24">
            <v>4</v>
          </cell>
          <cell r="Q24">
            <v>0</v>
          </cell>
          <cell r="R24">
            <v>31</v>
          </cell>
          <cell r="S24">
            <v>48</v>
          </cell>
        </row>
        <row r="25">
          <cell r="B25" t="str">
            <v>E022-01-1024/2020</v>
          </cell>
          <cell r="C25" t="str">
            <v>John Kabue MUMBI</v>
          </cell>
          <cell r="D25">
            <v>13</v>
          </cell>
          <cell r="E25">
            <v>20</v>
          </cell>
          <cell r="F25">
            <v>10</v>
          </cell>
          <cell r="G25">
            <v>10.666666666666666</v>
          </cell>
          <cell r="H25">
            <v>7</v>
          </cell>
          <cell r="I25">
            <v>8</v>
          </cell>
          <cell r="J25">
            <v>8</v>
          </cell>
          <cell r="K25">
            <v>7.666666666666667</v>
          </cell>
          <cell r="L25">
            <v>18.3</v>
          </cell>
          <cell r="M25">
            <v>24</v>
          </cell>
          <cell r="N25">
            <v>0</v>
          </cell>
          <cell r="O25">
            <v>8</v>
          </cell>
          <cell r="P25">
            <v>0</v>
          </cell>
          <cell r="Q25">
            <v>11</v>
          </cell>
          <cell r="R25">
            <v>43</v>
          </cell>
          <cell r="S25">
            <v>61</v>
          </cell>
        </row>
        <row r="26">
          <cell r="B26" t="str">
            <v>E022-01-1025/2020</v>
          </cell>
          <cell r="C26" t="str">
            <v>David Bundi WAWERU</v>
          </cell>
          <cell r="D26">
            <v>20</v>
          </cell>
          <cell r="E26">
            <v>28</v>
          </cell>
          <cell r="F26">
            <v>14</v>
          </cell>
          <cell r="G26">
            <v>15.333333333333334</v>
          </cell>
          <cell r="H26">
            <v>7</v>
          </cell>
          <cell r="I26">
            <v>7</v>
          </cell>
          <cell r="J26">
            <v>6</v>
          </cell>
          <cell r="K26">
            <v>6.666666666666667</v>
          </cell>
          <cell r="L26">
            <v>22</v>
          </cell>
          <cell r="M26">
            <v>25</v>
          </cell>
          <cell r="N26">
            <v>0</v>
          </cell>
          <cell r="O26">
            <v>15</v>
          </cell>
          <cell r="P26">
            <v>16</v>
          </cell>
          <cell r="Q26">
            <v>0</v>
          </cell>
          <cell r="R26">
            <v>56</v>
          </cell>
          <cell r="S26">
            <v>78</v>
          </cell>
        </row>
        <row r="27">
          <cell r="B27" t="str">
            <v>E022-01-1026/2020</v>
          </cell>
          <cell r="C27" t="str">
            <v>Dennis wamutitu WAMBUGU</v>
          </cell>
          <cell r="D27">
            <v>16</v>
          </cell>
          <cell r="E27">
            <v>13</v>
          </cell>
          <cell r="F27">
            <v>10</v>
          </cell>
          <cell r="G27">
            <v>9.7777777777777786</v>
          </cell>
          <cell r="H27">
            <v>7</v>
          </cell>
          <cell r="I27">
            <v>8</v>
          </cell>
          <cell r="J27">
            <v>8</v>
          </cell>
          <cell r="K27">
            <v>7.666666666666667</v>
          </cell>
          <cell r="L27">
            <v>17.399999999999999</v>
          </cell>
          <cell r="M27">
            <v>12</v>
          </cell>
          <cell r="N27">
            <v>0</v>
          </cell>
          <cell r="O27">
            <v>7</v>
          </cell>
          <cell r="P27">
            <v>4</v>
          </cell>
          <cell r="Q27">
            <v>0</v>
          </cell>
          <cell r="R27">
            <v>23</v>
          </cell>
          <cell r="S27">
            <v>40</v>
          </cell>
        </row>
        <row r="28">
          <cell r="B28" t="str">
            <v>E022-01-1027/2020</v>
          </cell>
          <cell r="C28" t="str">
            <v>Alfred Githinji GICHIA</v>
          </cell>
          <cell r="D28">
            <v>20</v>
          </cell>
          <cell r="E28">
            <v>15</v>
          </cell>
          <cell r="F28">
            <v>12</v>
          </cell>
          <cell r="G28">
            <v>11.777777777777777</v>
          </cell>
          <cell r="H28">
            <v>5</v>
          </cell>
          <cell r="I28">
            <v>8</v>
          </cell>
          <cell r="J28">
            <v>7</v>
          </cell>
          <cell r="K28">
            <v>6.666666666666667</v>
          </cell>
          <cell r="L28">
            <v>18.399999999999999</v>
          </cell>
          <cell r="M28">
            <v>16</v>
          </cell>
          <cell r="N28">
            <v>0</v>
          </cell>
          <cell r="O28">
            <v>17</v>
          </cell>
          <cell r="P28">
            <v>0</v>
          </cell>
          <cell r="Q28">
            <v>17</v>
          </cell>
          <cell r="R28">
            <v>50</v>
          </cell>
          <cell r="S28">
            <v>68</v>
          </cell>
        </row>
        <row r="29">
          <cell r="B29" t="str">
            <v>E022-01-1028/2020</v>
          </cell>
          <cell r="C29" t="str">
            <v>Marvin Dennis Muchugi WAIREGI</v>
          </cell>
          <cell r="D29">
            <v>14</v>
          </cell>
          <cell r="E29">
            <v>14</v>
          </cell>
          <cell r="F29">
            <v>11</v>
          </cell>
          <cell r="G29">
            <v>9.8888888888888893</v>
          </cell>
          <cell r="H29">
            <v>8</v>
          </cell>
          <cell r="I29">
            <v>7</v>
          </cell>
          <cell r="J29">
            <v>7</v>
          </cell>
          <cell r="K29">
            <v>7.333333333333333</v>
          </cell>
          <cell r="L29">
            <v>17.2</v>
          </cell>
          <cell r="M29">
            <v>21</v>
          </cell>
          <cell r="N29">
            <v>0</v>
          </cell>
          <cell r="O29">
            <v>10</v>
          </cell>
          <cell r="P29">
            <v>0</v>
          </cell>
          <cell r="Q29">
            <v>9</v>
          </cell>
          <cell r="R29">
            <v>40</v>
          </cell>
          <cell r="S29">
            <v>57</v>
          </cell>
        </row>
        <row r="30">
          <cell r="B30" t="str">
            <v>E022-01-1029/2020</v>
          </cell>
          <cell r="C30" t="str">
            <v>George Muhia NGOTHO</v>
          </cell>
          <cell r="D30">
            <v>11</v>
          </cell>
          <cell r="E30">
            <v>12</v>
          </cell>
          <cell r="F30">
            <v>9</v>
          </cell>
          <cell r="G30">
            <v>8.1111111111111107</v>
          </cell>
          <cell r="H30">
            <v>7</v>
          </cell>
          <cell r="I30">
            <v>7</v>
          </cell>
          <cell r="J30">
            <v>7</v>
          </cell>
          <cell r="K30">
            <v>6.9999999999999991</v>
          </cell>
          <cell r="L30">
            <v>15.1</v>
          </cell>
          <cell r="M30">
            <v>16</v>
          </cell>
          <cell r="N30">
            <v>7</v>
          </cell>
          <cell r="O30">
            <v>10</v>
          </cell>
          <cell r="P30">
            <v>0</v>
          </cell>
          <cell r="Q30">
            <v>0</v>
          </cell>
          <cell r="R30">
            <v>33</v>
          </cell>
          <cell r="S30">
            <v>48</v>
          </cell>
        </row>
        <row r="31">
          <cell r="B31" t="str">
            <v>E022-01-1030/2020</v>
          </cell>
          <cell r="C31" t="str">
            <v>Denis Karanja NJUGUNA</v>
          </cell>
          <cell r="D31">
            <v>16</v>
          </cell>
          <cell r="E31">
            <v>20</v>
          </cell>
          <cell r="F31">
            <v>14</v>
          </cell>
          <cell r="G31">
            <v>12.666666666666666</v>
          </cell>
          <cell r="H31">
            <v>7</v>
          </cell>
          <cell r="I31">
            <v>7</v>
          </cell>
          <cell r="J31">
            <v>7</v>
          </cell>
          <cell r="K31">
            <v>6.9999999999999991</v>
          </cell>
          <cell r="L31">
            <v>19.7</v>
          </cell>
          <cell r="M31">
            <v>27</v>
          </cell>
          <cell r="N31">
            <v>0</v>
          </cell>
          <cell r="O31">
            <v>18</v>
          </cell>
          <cell r="P31">
            <v>13</v>
          </cell>
          <cell r="Q31">
            <v>0</v>
          </cell>
          <cell r="R31">
            <v>58</v>
          </cell>
          <cell r="S31">
            <v>78</v>
          </cell>
        </row>
        <row r="32">
          <cell r="B32" t="str">
            <v>E022-01-1031/2020</v>
          </cell>
          <cell r="C32" t="str">
            <v>Alex Kamau WANGARI</v>
          </cell>
          <cell r="D32">
            <v>9</v>
          </cell>
          <cell r="E32">
            <v>17</v>
          </cell>
          <cell r="F32">
            <v>12</v>
          </cell>
          <cell r="G32">
            <v>9.7777777777777786</v>
          </cell>
          <cell r="H32">
            <v>7</v>
          </cell>
          <cell r="I32">
            <v>7</v>
          </cell>
          <cell r="J32">
            <v>7</v>
          </cell>
          <cell r="K32">
            <v>6.9999999999999991</v>
          </cell>
          <cell r="L32">
            <v>16.8</v>
          </cell>
          <cell r="M32">
            <v>25</v>
          </cell>
          <cell r="N32">
            <v>0</v>
          </cell>
          <cell r="O32">
            <v>16</v>
          </cell>
          <cell r="P32">
            <v>0</v>
          </cell>
          <cell r="Q32">
            <v>11</v>
          </cell>
          <cell r="R32">
            <v>52</v>
          </cell>
          <cell r="S32">
            <v>69</v>
          </cell>
        </row>
        <row r="33">
          <cell r="B33" t="str">
            <v>E022-01-1032/2020</v>
          </cell>
          <cell r="C33" t="str">
            <v>Douglas Ndukuyo MWANIKI</v>
          </cell>
          <cell r="D33">
            <v>17</v>
          </cell>
          <cell r="E33">
            <v>23</v>
          </cell>
          <cell r="F33">
            <v>10</v>
          </cell>
          <cell r="G33">
            <v>12.222222222222223</v>
          </cell>
          <cell r="H33">
            <v>7</v>
          </cell>
          <cell r="I33">
            <v>7</v>
          </cell>
          <cell r="J33">
            <v>8</v>
          </cell>
          <cell r="K33">
            <v>7.333333333333333</v>
          </cell>
          <cell r="L33">
            <v>19.600000000000001</v>
          </cell>
          <cell r="M33">
            <v>22</v>
          </cell>
          <cell r="N33">
            <v>0</v>
          </cell>
          <cell r="O33">
            <v>14</v>
          </cell>
          <cell r="P33">
            <v>0</v>
          </cell>
          <cell r="Q33">
            <v>12</v>
          </cell>
          <cell r="R33">
            <v>48</v>
          </cell>
          <cell r="S33">
            <v>68</v>
          </cell>
        </row>
        <row r="34">
          <cell r="B34" t="str">
            <v>E022-01-1033/2020</v>
          </cell>
          <cell r="C34" t="str">
            <v>Simon Mwaura GICHIRI</v>
          </cell>
          <cell r="D34">
            <v>16</v>
          </cell>
          <cell r="E34">
            <v>25</v>
          </cell>
          <cell r="F34">
            <v>14</v>
          </cell>
          <cell r="G34">
            <v>13.777777777777777</v>
          </cell>
          <cell r="H34">
            <v>6</v>
          </cell>
          <cell r="I34">
            <v>7</v>
          </cell>
          <cell r="J34">
            <v>8</v>
          </cell>
          <cell r="K34">
            <v>6.9999999999999991</v>
          </cell>
          <cell r="L34">
            <v>20.8</v>
          </cell>
          <cell r="M34">
            <v>25</v>
          </cell>
          <cell r="N34">
            <v>0</v>
          </cell>
          <cell r="O34">
            <v>14</v>
          </cell>
          <cell r="P34">
            <v>18</v>
          </cell>
          <cell r="Q34">
            <v>0</v>
          </cell>
          <cell r="R34">
            <v>57</v>
          </cell>
          <cell r="S34">
            <v>78</v>
          </cell>
        </row>
        <row r="35">
          <cell r="B35" t="str">
            <v>E022-01-1035/2020</v>
          </cell>
          <cell r="C35" t="str">
            <v>Agnes Mulekye MUTEMI</v>
          </cell>
          <cell r="D35">
            <v>17</v>
          </cell>
          <cell r="E35">
            <v>15</v>
          </cell>
          <cell r="F35">
            <v>12</v>
          </cell>
          <cell r="G35">
            <v>11.111111111111109</v>
          </cell>
          <cell r="H35">
            <v>6</v>
          </cell>
          <cell r="I35">
            <v>6</v>
          </cell>
          <cell r="J35">
            <v>7</v>
          </cell>
          <cell r="K35">
            <v>6.333333333333333</v>
          </cell>
          <cell r="L35">
            <v>17.399999999999999</v>
          </cell>
          <cell r="M35">
            <v>24</v>
          </cell>
          <cell r="N35">
            <v>0</v>
          </cell>
          <cell r="O35">
            <v>17</v>
          </cell>
          <cell r="P35">
            <v>0</v>
          </cell>
          <cell r="Q35">
            <v>15</v>
          </cell>
          <cell r="R35">
            <v>56</v>
          </cell>
          <cell r="S35">
            <v>73</v>
          </cell>
        </row>
        <row r="36">
          <cell r="B36" t="str">
            <v>E022-01-1038/2020</v>
          </cell>
          <cell r="C36" t="str">
            <v>Ian Kamau NJUGUNA</v>
          </cell>
          <cell r="D36">
            <v>10</v>
          </cell>
          <cell r="E36">
            <v>10</v>
          </cell>
          <cell r="F36">
            <v>11</v>
          </cell>
          <cell r="G36">
            <v>8.1111111111111125</v>
          </cell>
          <cell r="H36">
            <v>7</v>
          </cell>
          <cell r="I36">
            <v>6</v>
          </cell>
          <cell r="J36">
            <v>6</v>
          </cell>
          <cell r="K36">
            <v>6.333333333333333</v>
          </cell>
          <cell r="L36">
            <v>14.4</v>
          </cell>
          <cell r="M36">
            <v>11</v>
          </cell>
          <cell r="N36">
            <v>0</v>
          </cell>
          <cell r="O36">
            <v>10</v>
          </cell>
          <cell r="P36">
            <v>5</v>
          </cell>
          <cell r="Q36">
            <v>0</v>
          </cell>
          <cell r="R36">
            <v>26</v>
          </cell>
          <cell r="S36">
            <v>40</v>
          </cell>
        </row>
        <row r="37">
          <cell r="B37" t="str">
            <v>E022-01-1040/2020</v>
          </cell>
          <cell r="C37" t="str">
            <v>Salome Mukuhi KIIRIA</v>
          </cell>
          <cell r="D37">
            <v>17</v>
          </cell>
          <cell r="E37">
            <v>15</v>
          </cell>
          <cell r="F37">
            <v>13</v>
          </cell>
          <cell r="G37">
            <v>11.444444444444445</v>
          </cell>
          <cell r="H37">
            <v>7</v>
          </cell>
          <cell r="I37">
            <v>6</v>
          </cell>
          <cell r="J37">
            <v>6</v>
          </cell>
          <cell r="K37">
            <v>6.333333333333333</v>
          </cell>
          <cell r="L37">
            <v>17.8</v>
          </cell>
          <cell r="M37">
            <v>26</v>
          </cell>
          <cell r="N37">
            <v>0</v>
          </cell>
          <cell r="O37">
            <v>17</v>
          </cell>
          <cell r="P37">
            <v>0</v>
          </cell>
          <cell r="Q37">
            <v>15</v>
          </cell>
          <cell r="R37">
            <v>58</v>
          </cell>
          <cell r="S37">
            <v>76</v>
          </cell>
        </row>
        <row r="38">
          <cell r="B38" t="str">
            <v>E022-01-1041/2020</v>
          </cell>
          <cell r="C38" t="str">
            <v>Moses Mwangi KANGETHE</v>
          </cell>
          <cell r="D38">
            <v>21</v>
          </cell>
          <cell r="E38">
            <v>11</v>
          </cell>
          <cell r="F38">
            <v>9</v>
          </cell>
          <cell r="G38">
            <v>10.111111111111111</v>
          </cell>
          <cell r="H38">
            <v>7</v>
          </cell>
          <cell r="I38">
            <v>8</v>
          </cell>
          <cell r="J38">
            <v>7</v>
          </cell>
          <cell r="K38">
            <v>7.333333333333333</v>
          </cell>
          <cell r="L38">
            <v>17.399999999999999</v>
          </cell>
          <cell r="M38">
            <v>19</v>
          </cell>
          <cell r="N38">
            <v>0</v>
          </cell>
          <cell r="O38">
            <v>18</v>
          </cell>
          <cell r="P38">
            <v>0</v>
          </cell>
          <cell r="Q38">
            <v>7</v>
          </cell>
          <cell r="R38">
            <v>44</v>
          </cell>
          <cell r="S38">
            <v>61</v>
          </cell>
        </row>
        <row r="39">
          <cell r="B39" t="str">
            <v>E022-01-1042/2020</v>
          </cell>
          <cell r="C39" t="str">
            <v>Stephen Munzyu MAINGI</v>
          </cell>
          <cell r="D39">
            <v>17</v>
          </cell>
          <cell r="E39">
            <v>22</v>
          </cell>
          <cell r="F39">
            <v>12</v>
          </cell>
          <cell r="G39">
            <v>12.666666666666666</v>
          </cell>
          <cell r="H39">
            <v>6</v>
          </cell>
          <cell r="I39">
            <v>8</v>
          </cell>
          <cell r="J39">
            <v>7</v>
          </cell>
          <cell r="K39">
            <v>6.9999999999999991</v>
          </cell>
          <cell r="L39">
            <v>19.7</v>
          </cell>
          <cell r="M39">
            <v>23</v>
          </cell>
          <cell r="N39">
            <v>0</v>
          </cell>
          <cell r="O39">
            <v>13</v>
          </cell>
          <cell r="P39">
            <v>8</v>
          </cell>
          <cell r="Q39">
            <v>0</v>
          </cell>
          <cell r="R39">
            <v>44</v>
          </cell>
          <cell r="S39">
            <v>64</v>
          </cell>
        </row>
        <row r="40">
          <cell r="B40" t="str">
            <v>E022-01-1043/2020</v>
          </cell>
          <cell r="C40" t="str">
            <v>Amos Sila MULWA</v>
          </cell>
          <cell r="D40">
            <v>15</v>
          </cell>
          <cell r="E40">
            <v>28</v>
          </cell>
          <cell r="F40">
            <v>15</v>
          </cell>
          <cell r="G40">
            <v>14.555555555555557</v>
          </cell>
          <cell r="H40">
            <v>7</v>
          </cell>
          <cell r="I40">
            <v>7</v>
          </cell>
          <cell r="J40">
            <v>7</v>
          </cell>
          <cell r="K40">
            <v>6.9999999999999991</v>
          </cell>
          <cell r="L40">
            <v>21.6</v>
          </cell>
          <cell r="M40">
            <v>26</v>
          </cell>
          <cell r="N40">
            <v>0</v>
          </cell>
          <cell r="O40">
            <v>13</v>
          </cell>
          <cell r="P40">
            <v>0</v>
          </cell>
          <cell r="Q40">
            <v>16</v>
          </cell>
          <cell r="R40">
            <v>55</v>
          </cell>
          <cell r="S40">
            <v>77</v>
          </cell>
        </row>
        <row r="41">
          <cell r="B41" t="str">
            <v>E022-01-1044/2020</v>
          </cell>
          <cell r="C41" t="str">
            <v>Muthawa KIVAA</v>
          </cell>
          <cell r="D41">
            <v>16</v>
          </cell>
          <cell r="E41">
            <v>17</v>
          </cell>
          <cell r="F41">
            <v>11</v>
          </cell>
          <cell r="G41">
            <v>11</v>
          </cell>
          <cell r="H41">
            <v>7</v>
          </cell>
          <cell r="I41">
            <v>6</v>
          </cell>
          <cell r="J41">
            <v>6</v>
          </cell>
          <cell r="K41">
            <v>6.333333333333333</v>
          </cell>
          <cell r="L41">
            <v>17.3</v>
          </cell>
          <cell r="M41">
            <v>25</v>
          </cell>
          <cell r="N41">
            <v>0</v>
          </cell>
          <cell r="O41">
            <v>14</v>
          </cell>
          <cell r="P41">
            <v>0</v>
          </cell>
          <cell r="Q41">
            <v>13</v>
          </cell>
          <cell r="R41">
            <v>52</v>
          </cell>
          <cell r="S41">
            <v>69</v>
          </cell>
        </row>
        <row r="42">
          <cell r="B42" t="str">
            <v>E022-01-1045/2020</v>
          </cell>
          <cell r="C42" t="str">
            <v>Joshua Maina KAMAU</v>
          </cell>
          <cell r="D42">
            <v>15</v>
          </cell>
          <cell r="E42">
            <v>13</v>
          </cell>
          <cell r="F42">
            <v>11</v>
          </cell>
          <cell r="G42">
            <v>9.8888888888888893</v>
          </cell>
          <cell r="H42">
            <v>7</v>
          </cell>
          <cell r="I42">
            <v>8</v>
          </cell>
          <cell r="J42">
            <v>7</v>
          </cell>
          <cell r="K42">
            <v>7.333333333333333</v>
          </cell>
          <cell r="L42">
            <v>17.2</v>
          </cell>
          <cell r="M42">
            <v>17</v>
          </cell>
          <cell r="N42">
            <v>0</v>
          </cell>
          <cell r="O42">
            <v>11</v>
          </cell>
          <cell r="P42">
            <v>0</v>
          </cell>
          <cell r="Q42">
            <v>12</v>
          </cell>
          <cell r="R42">
            <v>40</v>
          </cell>
          <cell r="S42">
            <v>57</v>
          </cell>
        </row>
        <row r="43">
          <cell r="B43" t="str">
            <v>E022-01-1046/2020</v>
          </cell>
          <cell r="C43" t="str">
            <v>Sally Kinya KIMATHI</v>
          </cell>
          <cell r="D43">
            <v>19</v>
          </cell>
          <cell r="E43">
            <v>24</v>
          </cell>
          <cell r="F43">
            <v>15</v>
          </cell>
          <cell r="G43">
            <v>14.555555555555557</v>
          </cell>
          <cell r="H43">
            <v>6</v>
          </cell>
          <cell r="I43">
            <v>8</v>
          </cell>
          <cell r="J43">
            <v>8</v>
          </cell>
          <cell r="K43">
            <v>7.333333333333333</v>
          </cell>
          <cell r="L43">
            <v>21.9</v>
          </cell>
          <cell r="M43">
            <v>25</v>
          </cell>
          <cell r="N43">
            <v>0</v>
          </cell>
          <cell r="O43">
            <v>16</v>
          </cell>
          <cell r="P43">
            <v>19</v>
          </cell>
          <cell r="Q43">
            <v>0</v>
          </cell>
          <cell r="R43">
            <v>60</v>
          </cell>
          <cell r="S43">
            <v>82</v>
          </cell>
        </row>
        <row r="44">
          <cell r="B44" t="str">
            <v>E022-01-1047/2020</v>
          </cell>
          <cell r="C44" t="str">
            <v>Angela Waithera MAINA</v>
          </cell>
          <cell r="D44">
            <v>13</v>
          </cell>
          <cell r="E44">
            <v>16</v>
          </cell>
          <cell r="F44">
            <v>10</v>
          </cell>
          <cell r="G44">
            <v>9.7777777777777786</v>
          </cell>
          <cell r="H44">
            <v>7</v>
          </cell>
          <cell r="I44">
            <v>7</v>
          </cell>
          <cell r="J44">
            <v>7</v>
          </cell>
          <cell r="K44">
            <v>6.9999999999999991</v>
          </cell>
          <cell r="L44">
            <v>16.8</v>
          </cell>
          <cell r="M44">
            <v>17</v>
          </cell>
          <cell r="N44">
            <v>0</v>
          </cell>
          <cell r="O44">
            <v>8</v>
          </cell>
          <cell r="P44">
            <v>8</v>
          </cell>
          <cell r="Q44">
            <v>0</v>
          </cell>
          <cell r="R44">
            <v>33</v>
          </cell>
          <cell r="S44">
            <v>50</v>
          </cell>
        </row>
        <row r="45">
          <cell r="B45" t="str">
            <v>E022-01-1048/2020</v>
          </cell>
          <cell r="C45" t="str">
            <v>Tony Clinton MUTUMA</v>
          </cell>
          <cell r="D45">
            <v>20</v>
          </cell>
          <cell r="E45">
            <v>12</v>
          </cell>
          <cell r="F45">
            <v>13</v>
          </cell>
          <cell r="G45">
            <v>11.444444444444445</v>
          </cell>
          <cell r="H45">
            <v>8</v>
          </cell>
          <cell r="I45">
            <v>8</v>
          </cell>
          <cell r="J45">
            <v>8</v>
          </cell>
          <cell r="K45">
            <v>8.0000000000000018</v>
          </cell>
          <cell r="L45">
            <v>19.399999999999999</v>
          </cell>
          <cell r="M45">
            <v>15</v>
          </cell>
          <cell r="N45">
            <v>4</v>
          </cell>
          <cell r="O45">
            <v>14</v>
          </cell>
          <cell r="P45">
            <v>0</v>
          </cell>
          <cell r="Q45">
            <v>0</v>
          </cell>
          <cell r="R45">
            <v>33</v>
          </cell>
          <cell r="S45">
            <v>52</v>
          </cell>
        </row>
        <row r="46">
          <cell r="B46" t="str">
            <v>E022-01-1050/2020</v>
          </cell>
          <cell r="C46" t="str">
            <v>Lewis Murithi MWENDA</v>
          </cell>
          <cell r="D46">
            <v>18</v>
          </cell>
          <cell r="E46">
            <v>16</v>
          </cell>
          <cell r="F46">
            <v>12</v>
          </cell>
          <cell r="G46">
            <v>11.555555555555557</v>
          </cell>
          <cell r="H46">
            <v>7</v>
          </cell>
          <cell r="I46">
            <v>7</v>
          </cell>
          <cell r="J46">
            <v>7</v>
          </cell>
          <cell r="K46">
            <v>6.9999999999999991</v>
          </cell>
          <cell r="L46">
            <v>18.600000000000001</v>
          </cell>
          <cell r="M46">
            <v>26</v>
          </cell>
          <cell r="N46">
            <v>0</v>
          </cell>
          <cell r="O46">
            <v>12</v>
          </cell>
          <cell r="P46">
            <v>11</v>
          </cell>
          <cell r="Q46">
            <v>0</v>
          </cell>
          <cell r="R46">
            <v>49</v>
          </cell>
          <cell r="S46">
            <v>68</v>
          </cell>
        </row>
        <row r="47">
          <cell r="B47" t="str">
            <v>E022-01-1052/2020</v>
          </cell>
          <cell r="C47" t="str">
            <v>Victor MWIRIGI</v>
          </cell>
          <cell r="D47">
            <v>10</v>
          </cell>
          <cell r="E47">
            <v>16</v>
          </cell>
          <cell r="F47">
            <v>11</v>
          </cell>
          <cell r="G47">
            <v>9.4444444444444446</v>
          </cell>
          <cell r="H47">
            <v>7</v>
          </cell>
          <cell r="I47">
            <v>6</v>
          </cell>
          <cell r="J47">
            <v>6</v>
          </cell>
          <cell r="K47">
            <v>6.333333333333333</v>
          </cell>
          <cell r="L47">
            <v>15.8</v>
          </cell>
          <cell r="M47">
            <v>22</v>
          </cell>
          <cell r="N47">
            <v>0</v>
          </cell>
          <cell r="O47">
            <v>11</v>
          </cell>
          <cell r="P47">
            <v>9</v>
          </cell>
          <cell r="Q47">
            <v>0</v>
          </cell>
          <cell r="R47">
            <v>42</v>
          </cell>
          <cell r="S47">
            <v>58</v>
          </cell>
        </row>
        <row r="48">
          <cell r="B48" t="str">
            <v>E022-01-1054/2020</v>
          </cell>
          <cell r="C48" t="str">
            <v>Julius Righa MGHANGA</v>
          </cell>
          <cell r="D48">
            <v>16</v>
          </cell>
          <cell r="E48">
            <v>17</v>
          </cell>
          <cell r="F48">
            <v>12</v>
          </cell>
          <cell r="G48">
            <v>11.333333333333334</v>
          </cell>
          <cell r="H48">
            <v>8</v>
          </cell>
          <cell r="I48">
            <v>8</v>
          </cell>
          <cell r="J48">
            <v>7</v>
          </cell>
          <cell r="K48">
            <v>7.666666666666667</v>
          </cell>
          <cell r="L48">
            <v>19</v>
          </cell>
          <cell r="M48">
            <v>22</v>
          </cell>
          <cell r="N48">
            <v>0</v>
          </cell>
          <cell r="O48">
            <v>17</v>
          </cell>
          <cell r="P48">
            <v>15</v>
          </cell>
          <cell r="Q48">
            <v>0</v>
          </cell>
          <cell r="R48">
            <v>54</v>
          </cell>
          <cell r="S48">
            <v>73</v>
          </cell>
        </row>
        <row r="49">
          <cell r="B49" t="str">
            <v>E022-01-1055/2020</v>
          </cell>
          <cell r="C49" t="str">
            <v>Joe Albert NGIGI</v>
          </cell>
          <cell r="D49">
            <v>20</v>
          </cell>
          <cell r="E49">
            <v>25</v>
          </cell>
          <cell r="F49">
            <v>15</v>
          </cell>
          <cell r="G49">
            <v>15</v>
          </cell>
          <cell r="H49">
            <v>8</v>
          </cell>
          <cell r="I49">
            <v>6</v>
          </cell>
          <cell r="J49">
            <v>6</v>
          </cell>
          <cell r="K49">
            <v>6.666666666666667</v>
          </cell>
          <cell r="L49">
            <v>21.7</v>
          </cell>
          <cell r="M49">
            <v>25</v>
          </cell>
          <cell r="N49">
            <v>0</v>
          </cell>
          <cell r="O49">
            <v>12</v>
          </cell>
          <cell r="P49">
            <v>15</v>
          </cell>
          <cell r="Q49">
            <v>0</v>
          </cell>
          <cell r="R49">
            <v>52</v>
          </cell>
          <cell r="S49">
            <v>74</v>
          </cell>
        </row>
        <row r="50">
          <cell r="B50" t="str">
            <v>E022-01-1056/2020</v>
          </cell>
          <cell r="C50" t="str">
            <v>Michael Adrian NGURU</v>
          </cell>
          <cell r="D50">
            <v>15</v>
          </cell>
          <cell r="E50">
            <v>13</v>
          </cell>
          <cell r="F50">
            <v>10</v>
          </cell>
          <cell r="G50">
            <v>9.5555555555555554</v>
          </cell>
          <cell r="H50">
            <v>7</v>
          </cell>
          <cell r="I50">
            <v>5</v>
          </cell>
          <cell r="J50">
            <v>8</v>
          </cell>
          <cell r="K50">
            <v>6.666666666666667</v>
          </cell>
          <cell r="L50">
            <v>16.2</v>
          </cell>
          <cell r="M50">
            <v>20</v>
          </cell>
          <cell r="N50">
            <v>0</v>
          </cell>
          <cell r="O50">
            <v>7</v>
          </cell>
          <cell r="P50">
            <v>0</v>
          </cell>
          <cell r="Q50">
            <v>7</v>
          </cell>
          <cell r="R50">
            <v>34</v>
          </cell>
          <cell r="S50">
            <v>50</v>
          </cell>
        </row>
        <row r="51">
          <cell r="B51" t="str">
            <v>E022-01-1057/2020</v>
          </cell>
          <cell r="C51" t="str">
            <v>Gad Kimathi MURITHI</v>
          </cell>
          <cell r="D51">
            <v>18</v>
          </cell>
          <cell r="E51">
            <v>13</v>
          </cell>
          <cell r="F51">
            <v>10</v>
          </cell>
          <cell r="G51">
            <v>10.222222222222221</v>
          </cell>
          <cell r="H51">
            <v>6</v>
          </cell>
          <cell r="I51">
            <v>5</v>
          </cell>
          <cell r="J51">
            <v>6</v>
          </cell>
          <cell r="K51">
            <v>5.666666666666667</v>
          </cell>
          <cell r="L51">
            <v>15.9</v>
          </cell>
          <cell r="M51">
            <v>22</v>
          </cell>
          <cell r="N51">
            <v>0</v>
          </cell>
          <cell r="O51">
            <v>16</v>
          </cell>
          <cell r="P51">
            <v>0</v>
          </cell>
          <cell r="Q51">
            <v>12</v>
          </cell>
          <cell r="R51">
            <v>50</v>
          </cell>
          <cell r="S51">
            <v>66</v>
          </cell>
        </row>
        <row r="52">
          <cell r="B52" t="str">
            <v>E022-01-1058/2020</v>
          </cell>
          <cell r="C52" t="str">
            <v>Brighton Kariuki MURANGIRI</v>
          </cell>
          <cell r="D52">
            <v>16</v>
          </cell>
          <cell r="E52">
            <v>25</v>
          </cell>
          <cell r="F52">
            <v>15</v>
          </cell>
          <cell r="G52">
            <v>14.111111111111112</v>
          </cell>
          <cell r="H52">
            <v>7</v>
          </cell>
          <cell r="I52">
            <v>6</v>
          </cell>
          <cell r="J52">
            <v>6</v>
          </cell>
          <cell r="K52">
            <v>6.333333333333333</v>
          </cell>
          <cell r="L52">
            <v>20.399999999999999</v>
          </cell>
          <cell r="M52">
            <v>26</v>
          </cell>
          <cell r="N52">
            <v>0</v>
          </cell>
          <cell r="O52">
            <v>16</v>
          </cell>
          <cell r="P52">
            <v>20</v>
          </cell>
          <cell r="Q52">
            <v>0</v>
          </cell>
          <cell r="R52">
            <v>62</v>
          </cell>
          <cell r="S52">
            <v>82</v>
          </cell>
        </row>
        <row r="53">
          <cell r="B53" t="str">
            <v>E022-01-1060/2020</v>
          </cell>
          <cell r="C53" t="str">
            <v>Joshua NYANDWAKI</v>
          </cell>
          <cell r="D53">
            <v>6</v>
          </cell>
          <cell r="E53">
            <v>9</v>
          </cell>
          <cell r="F53">
            <v>9</v>
          </cell>
          <cell r="G53">
            <v>6.333333333333333</v>
          </cell>
          <cell r="H53">
            <v>7</v>
          </cell>
          <cell r="I53">
            <v>5</v>
          </cell>
          <cell r="J53">
            <v>6</v>
          </cell>
          <cell r="K53">
            <v>6</v>
          </cell>
          <cell r="L53">
            <v>12.3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 t="str">
            <v/>
          </cell>
          <cell r="S53">
            <v>12</v>
          </cell>
        </row>
        <row r="54">
          <cell r="B54" t="str">
            <v>E022-01-1061/2020</v>
          </cell>
          <cell r="C54" t="str">
            <v>Wyntone Makomere OMUKA</v>
          </cell>
          <cell r="D54">
            <v>17</v>
          </cell>
          <cell r="E54">
            <v>17</v>
          </cell>
          <cell r="F54">
            <v>13</v>
          </cell>
          <cell r="G54">
            <v>11.888888888888888</v>
          </cell>
          <cell r="H54">
            <v>6</v>
          </cell>
          <cell r="I54">
            <v>7</v>
          </cell>
          <cell r="J54">
            <v>8</v>
          </cell>
          <cell r="K54">
            <v>6.9999999999999991</v>
          </cell>
          <cell r="L54">
            <v>18.899999999999999</v>
          </cell>
          <cell r="M54">
            <v>25</v>
          </cell>
          <cell r="N54">
            <v>0</v>
          </cell>
          <cell r="O54">
            <v>14</v>
          </cell>
          <cell r="P54">
            <v>0</v>
          </cell>
          <cell r="Q54">
            <v>15</v>
          </cell>
          <cell r="R54">
            <v>54</v>
          </cell>
          <cell r="S54">
            <v>73</v>
          </cell>
        </row>
        <row r="55">
          <cell r="B55" t="str">
            <v>E022-01-1062/2020</v>
          </cell>
          <cell r="C55" t="str">
            <v>Lawrence Kipyegon LANGAT</v>
          </cell>
          <cell r="D55">
            <v>19</v>
          </cell>
          <cell r="E55">
            <v>18</v>
          </cell>
          <cell r="F55">
            <v>12</v>
          </cell>
          <cell r="G55">
            <v>12.222222222222223</v>
          </cell>
          <cell r="H55">
            <v>8</v>
          </cell>
          <cell r="I55">
            <v>7</v>
          </cell>
          <cell r="J55">
            <v>6</v>
          </cell>
          <cell r="K55">
            <v>7</v>
          </cell>
          <cell r="L55">
            <v>19.2</v>
          </cell>
          <cell r="M55">
            <v>22</v>
          </cell>
          <cell r="N55">
            <v>0</v>
          </cell>
          <cell r="O55">
            <v>15</v>
          </cell>
          <cell r="P55">
            <v>9</v>
          </cell>
          <cell r="Q55">
            <v>0</v>
          </cell>
          <cell r="R55">
            <v>46</v>
          </cell>
          <cell r="S55">
            <v>65</v>
          </cell>
        </row>
        <row r="56">
          <cell r="B56" t="str">
            <v>E022-01-1063/2020</v>
          </cell>
          <cell r="C56" t="str">
            <v>Tracy Atieno OCHIENG</v>
          </cell>
          <cell r="D56">
            <v>11</v>
          </cell>
          <cell r="E56">
            <v>13</v>
          </cell>
          <cell r="F56">
            <v>9</v>
          </cell>
          <cell r="G56">
            <v>8.3333333333333339</v>
          </cell>
          <cell r="H56">
            <v>8</v>
          </cell>
          <cell r="I56">
            <v>8</v>
          </cell>
          <cell r="J56">
            <v>8</v>
          </cell>
          <cell r="K56">
            <v>8.0000000000000018</v>
          </cell>
          <cell r="L56">
            <v>16.3</v>
          </cell>
          <cell r="M56">
            <v>18</v>
          </cell>
          <cell r="N56">
            <v>0</v>
          </cell>
          <cell r="O56">
            <v>10</v>
          </cell>
          <cell r="P56">
            <v>13</v>
          </cell>
          <cell r="Q56">
            <v>0</v>
          </cell>
          <cell r="R56">
            <v>41</v>
          </cell>
          <cell r="S56">
            <v>57</v>
          </cell>
        </row>
        <row r="57">
          <cell r="B57" t="str">
            <v>E022-01-1064/2020</v>
          </cell>
          <cell r="C57" t="str">
            <v>Michael OMOLO</v>
          </cell>
          <cell r="D57">
            <v>19</v>
          </cell>
          <cell r="E57">
            <v>26</v>
          </cell>
          <cell r="F57">
            <v>13</v>
          </cell>
          <cell r="G57">
            <v>14.333333333333334</v>
          </cell>
          <cell r="H57">
            <v>7</v>
          </cell>
          <cell r="I57">
            <v>6</v>
          </cell>
          <cell r="J57">
            <v>8</v>
          </cell>
          <cell r="K57">
            <v>6.9999999999999991</v>
          </cell>
          <cell r="L57">
            <v>21.3</v>
          </cell>
          <cell r="M57">
            <v>20</v>
          </cell>
          <cell r="N57">
            <v>0</v>
          </cell>
          <cell r="O57">
            <v>17</v>
          </cell>
          <cell r="P57">
            <v>0</v>
          </cell>
          <cell r="Q57">
            <v>12</v>
          </cell>
          <cell r="R57">
            <v>49</v>
          </cell>
          <cell r="S57">
            <v>70</v>
          </cell>
        </row>
        <row r="58">
          <cell r="B58" t="str">
            <v>E022-01-1065/2020</v>
          </cell>
          <cell r="C58" t="str">
            <v>Brian Kiprono KOTON</v>
          </cell>
          <cell r="D58">
            <v>11</v>
          </cell>
          <cell r="E58">
            <v>14</v>
          </cell>
          <cell r="F58">
            <v>9</v>
          </cell>
          <cell r="G58">
            <v>8.5555555555555554</v>
          </cell>
          <cell r="H58">
            <v>5</v>
          </cell>
          <cell r="I58">
            <v>5</v>
          </cell>
          <cell r="J58">
            <v>6</v>
          </cell>
          <cell r="K58">
            <v>5.333333333333333</v>
          </cell>
          <cell r="L58">
            <v>13.9</v>
          </cell>
          <cell r="M58">
            <v>12</v>
          </cell>
          <cell r="N58">
            <v>0</v>
          </cell>
          <cell r="O58">
            <v>10</v>
          </cell>
          <cell r="P58">
            <v>0</v>
          </cell>
          <cell r="Q58">
            <v>13</v>
          </cell>
          <cell r="R58">
            <v>35</v>
          </cell>
          <cell r="S58">
            <v>49</v>
          </cell>
        </row>
        <row r="59">
          <cell r="B59" t="str">
            <v>E022-01-1066/2020</v>
          </cell>
          <cell r="C59" t="str">
            <v>Christopher GITAU</v>
          </cell>
          <cell r="D59">
            <v>11</v>
          </cell>
          <cell r="E59">
            <v>10</v>
          </cell>
          <cell r="F59">
            <v>12</v>
          </cell>
          <cell r="G59">
            <v>8.6666666666666661</v>
          </cell>
          <cell r="H59">
            <v>6</v>
          </cell>
          <cell r="I59">
            <v>6</v>
          </cell>
          <cell r="J59">
            <v>6</v>
          </cell>
          <cell r="K59">
            <v>6</v>
          </cell>
          <cell r="L59">
            <v>14.7</v>
          </cell>
          <cell r="M59">
            <v>21</v>
          </cell>
          <cell r="N59">
            <v>0</v>
          </cell>
          <cell r="O59">
            <v>13</v>
          </cell>
          <cell r="P59">
            <v>0</v>
          </cell>
          <cell r="Q59">
            <v>9</v>
          </cell>
          <cell r="R59">
            <v>43</v>
          </cell>
          <cell r="S59">
            <v>58</v>
          </cell>
        </row>
        <row r="60">
          <cell r="B60" t="str">
            <v>E022-01-1067/2020</v>
          </cell>
          <cell r="C60" t="str">
            <v>Florence Auma ODERO</v>
          </cell>
          <cell r="D60">
            <v>9</v>
          </cell>
          <cell r="E60">
            <v>13</v>
          </cell>
          <cell r="F60">
            <v>10</v>
          </cell>
          <cell r="G60">
            <v>8.2222222222222232</v>
          </cell>
          <cell r="H60">
            <v>7</v>
          </cell>
          <cell r="I60">
            <v>7</v>
          </cell>
          <cell r="J60">
            <v>6</v>
          </cell>
          <cell r="K60">
            <v>6.666666666666667</v>
          </cell>
          <cell r="L60">
            <v>14.9</v>
          </cell>
          <cell r="M60">
            <v>15</v>
          </cell>
          <cell r="N60">
            <v>0</v>
          </cell>
          <cell r="O60">
            <v>9</v>
          </cell>
          <cell r="P60">
            <v>9</v>
          </cell>
          <cell r="Q60">
            <v>0</v>
          </cell>
          <cell r="R60">
            <v>33</v>
          </cell>
          <cell r="S60">
            <v>48</v>
          </cell>
        </row>
        <row r="61">
          <cell r="B61" t="str">
            <v>E022-01-1068/2020</v>
          </cell>
          <cell r="C61" t="str">
            <v>Nicholus Kamau NG'ANG'A</v>
          </cell>
          <cell r="D61">
            <v>12</v>
          </cell>
          <cell r="E61">
            <v>18</v>
          </cell>
          <cell r="F61">
            <v>13</v>
          </cell>
          <cell r="G61">
            <v>11</v>
          </cell>
          <cell r="H61">
            <v>6</v>
          </cell>
          <cell r="I61">
            <v>5</v>
          </cell>
          <cell r="J61">
            <v>5</v>
          </cell>
          <cell r="K61">
            <v>5.333333333333333</v>
          </cell>
          <cell r="L61">
            <v>16.3</v>
          </cell>
          <cell r="M61">
            <v>19</v>
          </cell>
          <cell r="N61">
            <v>0</v>
          </cell>
          <cell r="O61">
            <v>15</v>
          </cell>
          <cell r="P61">
            <v>0</v>
          </cell>
          <cell r="Q61">
            <v>5</v>
          </cell>
          <cell r="R61">
            <v>39</v>
          </cell>
          <cell r="S61">
            <v>55</v>
          </cell>
        </row>
        <row r="62">
          <cell r="B62" t="str">
            <v>E022-01-1069/2020</v>
          </cell>
          <cell r="C62" t="str">
            <v>Raymond KILONZO</v>
          </cell>
          <cell r="D62">
            <v>10</v>
          </cell>
          <cell r="E62">
            <v>14</v>
          </cell>
          <cell r="F62">
            <v>10</v>
          </cell>
          <cell r="G62">
            <v>8.6666666666666661</v>
          </cell>
          <cell r="H62">
            <v>8</v>
          </cell>
          <cell r="I62">
            <v>8</v>
          </cell>
          <cell r="J62">
            <v>7</v>
          </cell>
          <cell r="K62">
            <v>7.666666666666667</v>
          </cell>
          <cell r="L62">
            <v>16.3</v>
          </cell>
          <cell r="M62">
            <v>21</v>
          </cell>
          <cell r="N62">
            <v>0</v>
          </cell>
          <cell r="O62">
            <v>9</v>
          </cell>
          <cell r="P62">
            <v>0</v>
          </cell>
          <cell r="Q62">
            <v>11</v>
          </cell>
          <cell r="R62">
            <v>41</v>
          </cell>
          <cell r="S62">
            <v>57</v>
          </cell>
        </row>
        <row r="63">
          <cell r="B63" t="str">
            <v>E022-01-1070/2020</v>
          </cell>
          <cell r="C63" t="str">
            <v>Benclinton Makembu MURIITHI</v>
          </cell>
          <cell r="D63">
            <v>9</v>
          </cell>
          <cell r="E63">
            <v>13</v>
          </cell>
          <cell r="F63">
            <v>10</v>
          </cell>
          <cell r="G63">
            <v>8.2222222222222232</v>
          </cell>
          <cell r="H63">
            <v>8</v>
          </cell>
          <cell r="I63">
            <v>6</v>
          </cell>
          <cell r="J63">
            <v>7</v>
          </cell>
          <cell r="K63">
            <v>6.9999999999999991</v>
          </cell>
          <cell r="L63">
            <v>15.2</v>
          </cell>
          <cell r="M63">
            <v>20</v>
          </cell>
          <cell r="N63">
            <v>0</v>
          </cell>
          <cell r="O63">
            <v>13</v>
          </cell>
          <cell r="P63">
            <v>0</v>
          </cell>
          <cell r="Q63">
            <v>13</v>
          </cell>
          <cell r="R63">
            <v>46</v>
          </cell>
          <cell r="S63">
            <v>61</v>
          </cell>
        </row>
        <row r="64">
          <cell r="B64" t="str">
            <v>E022-01-1071/2020</v>
          </cell>
          <cell r="C64" t="str">
            <v>David Karanja MWANGI</v>
          </cell>
          <cell r="D64">
            <v>13</v>
          </cell>
          <cell r="E64">
            <v>10</v>
          </cell>
          <cell r="F64">
            <v>10</v>
          </cell>
          <cell r="G64">
            <v>8.4444444444444446</v>
          </cell>
          <cell r="H64">
            <v>7</v>
          </cell>
          <cell r="I64">
            <v>7</v>
          </cell>
          <cell r="J64">
            <v>5</v>
          </cell>
          <cell r="K64">
            <v>6.333333333333333</v>
          </cell>
          <cell r="L64">
            <v>14.8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 t="str">
            <v/>
          </cell>
          <cell r="S64">
            <v>15</v>
          </cell>
        </row>
        <row r="65">
          <cell r="B65" t="str">
            <v>E022-01-1072/2020</v>
          </cell>
          <cell r="C65" t="str">
            <v>Austin Kaburia KIBAARA</v>
          </cell>
          <cell r="D65">
            <v>18</v>
          </cell>
          <cell r="E65">
            <v>17</v>
          </cell>
          <cell r="F65">
            <v>12</v>
          </cell>
          <cell r="G65">
            <v>11.777777777777777</v>
          </cell>
          <cell r="H65">
            <v>6</v>
          </cell>
          <cell r="I65">
            <v>8</v>
          </cell>
          <cell r="J65">
            <v>5</v>
          </cell>
          <cell r="K65">
            <v>6.333333333333333</v>
          </cell>
          <cell r="L65">
            <v>18.100000000000001</v>
          </cell>
          <cell r="M65">
            <v>25</v>
          </cell>
          <cell r="N65">
            <v>10</v>
          </cell>
          <cell r="O65">
            <v>12</v>
          </cell>
          <cell r="P65">
            <v>0</v>
          </cell>
          <cell r="Q65">
            <v>0</v>
          </cell>
          <cell r="R65">
            <v>47</v>
          </cell>
          <cell r="S65">
            <v>65</v>
          </cell>
        </row>
        <row r="66">
          <cell r="B66" t="str">
            <v>E022-01-1074/2020</v>
          </cell>
          <cell r="C66" t="str">
            <v>Ian Kiptoo ROTICH</v>
          </cell>
          <cell r="D66">
            <v>8</v>
          </cell>
          <cell r="E66">
            <v>10</v>
          </cell>
          <cell r="F66">
            <v>9</v>
          </cell>
          <cell r="G66">
            <v>7</v>
          </cell>
          <cell r="H66">
            <v>6</v>
          </cell>
          <cell r="I66">
            <v>7</v>
          </cell>
          <cell r="J66">
            <v>6</v>
          </cell>
          <cell r="K66">
            <v>6.333333333333333</v>
          </cell>
          <cell r="L66">
            <v>13.3</v>
          </cell>
          <cell r="M66">
            <v>16</v>
          </cell>
          <cell r="N66">
            <v>0</v>
          </cell>
          <cell r="O66">
            <v>0</v>
          </cell>
          <cell r="P66">
            <v>13</v>
          </cell>
          <cell r="Q66">
            <v>12</v>
          </cell>
          <cell r="R66">
            <v>41</v>
          </cell>
          <cell r="S66">
            <v>54</v>
          </cell>
        </row>
        <row r="67">
          <cell r="B67" t="str">
            <v>E022-01-1075/2020</v>
          </cell>
          <cell r="C67" t="str">
            <v>Kiprotich Don KIPTANUI</v>
          </cell>
          <cell r="D67">
            <v>17</v>
          </cell>
          <cell r="E67">
            <v>18</v>
          </cell>
          <cell r="F67">
            <v>10</v>
          </cell>
          <cell r="G67">
            <v>11.111111111111109</v>
          </cell>
          <cell r="H67">
            <v>5</v>
          </cell>
          <cell r="I67">
            <v>5</v>
          </cell>
          <cell r="J67">
            <v>6</v>
          </cell>
          <cell r="K67">
            <v>5.333333333333333</v>
          </cell>
          <cell r="L67">
            <v>16.399999999999999</v>
          </cell>
          <cell r="M67">
            <v>24</v>
          </cell>
          <cell r="N67">
            <v>0</v>
          </cell>
          <cell r="O67">
            <v>13</v>
          </cell>
          <cell r="P67">
            <v>6</v>
          </cell>
          <cell r="Q67">
            <v>0</v>
          </cell>
          <cell r="R67">
            <v>43</v>
          </cell>
          <cell r="S67">
            <v>59</v>
          </cell>
        </row>
        <row r="68">
          <cell r="B68" t="str">
            <v>E022-01-1076/2020</v>
          </cell>
          <cell r="C68" t="str">
            <v>Victory Ayuma SITATI</v>
          </cell>
          <cell r="D68">
            <v>13</v>
          </cell>
          <cell r="E68">
            <v>12</v>
          </cell>
          <cell r="F68">
            <v>10</v>
          </cell>
          <cell r="G68">
            <v>8.8888888888888911</v>
          </cell>
          <cell r="H68">
            <v>7</v>
          </cell>
          <cell r="I68">
            <v>6</v>
          </cell>
          <cell r="J68">
            <v>6</v>
          </cell>
          <cell r="K68">
            <v>6.333333333333333</v>
          </cell>
          <cell r="L68">
            <v>15.2</v>
          </cell>
          <cell r="M68">
            <v>18</v>
          </cell>
          <cell r="N68">
            <v>0</v>
          </cell>
          <cell r="O68">
            <v>13</v>
          </cell>
          <cell r="P68">
            <v>10</v>
          </cell>
          <cell r="Q68">
            <v>0</v>
          </cell>
          <cell r="R68">
            <v>41</v>
          </cell>
          <cell r="S68">
            <v>56</v>
          </cell>
        </row>
        <row r="69">
          <cell r="B69" t="str">
            <v>E022-01-1077/2020</v>
          </cell>
          <cell r="C69" t="str">
            <v>Emmanuel Kimeres KAPKONI</v>
          </cell>
          <cell r="D69">
            <v>12</v>
          </cell>
          <cell r="E69">
            <v>15</v>
          </cell>
          <cell r="F69">
            <v>11</v>
          </cell>
          <cell r="G69">
            <v>9.6666666666666679</v>
          </cell>
          <cell r="H69">
            <v>5</v>
          </cell>
          <cell r="I69">
            <v>5</v>
          </cell>
          <cell r="J69">
            <v>6</v>
          </cell>
          <cell r="K69">
            <v>5.333333333333333</v>
          </cell>
          <cell r="L69">
            <v>15</v>
          </cell>
          <cell r="M69">
            <v>24</v>
          </cell>
          <cell r="N69">
            <v>0</v>
          </cell>
          <cell r="O69">
            <v>14</v>
          </cell>
          <cell r="P69">
            <v>5</v>
          </cell>
          <cell r="Q69">
            <v>0</v>
          </cell>
          <cell r="R69">
            <v>43</v>
          </cell>
          <cell r="S69">
            <v>58</v>
          </cell>
        </row>
        <row r="70">
          <cell r="B70" t="str">
            <v>E022-01-1078/2020</v>
          </cell>
          <cell r="C70" t="str">
            <v>Collins Kipkogei KIPLAGAT</v>
          </cell>
          <cell r="D70">
            <v>16</v>
          </cell>
          <cell r="E70">
            <v>20</v>
          </cell>
          <cell r="F70">
            <v>13</v>
          </cell>
          <cell r="G70">
            <v>12.333333333333334</v>
          </cell>
          <cell r="H70">
            <v>8</v>
          </cell>
          <cell r="I70">
            <v>6</v>
          </cell>
          <cell r="J70">
            <v>7</v>
          </cell>
          <cell r="K70">
            <v>6.9999999999999991</v>
          </cell>
          <cell r="L70">
            <v>19.3</v>
          </cell>
          <cell r="M70">
            <v>19</v>
          </cell>
          <cell r="N70">
            <v>0</v>
          </cell>
          <cell r="O70">
            <v>10</v>
          </cell>
          <cell r="P70">
            <v>13</v>
          </cell>
          <cell r="Q70">
            <v>0</v>
          </cell>
          <cell r="R70">
            <v>42</v>
          </cell>
          <cell r="S70">
            <v>61</v>
          </cell>
        </row>
        <row r="71">
          <cell r="B71" t="str">
            <v>E022-01-1079/2020</v>
          </cell>
          <cell r="C71" t="str">
            <v>Seth Baraka WEKESA</v>
          </cell>
          <cell r="D71">
            <v>14</v>
          </cell>
          <cell r="E71">
            <v>22</v>
          </cell>
          <cell r="F71">
            <v>12</v>
          </cell>
          <cell r="G71">
            <v>12</v>
          </cell>
          <cell r="H71">
            <v>5</v>
          </cell>
          <cell r="I71">
            <v>6</v>
          </cell>
          <cell r="J71">
            <v>7</v>
          </cell>
          <cell r="K71">
            <v>6</v>
          </cell>
          <cell r="L71">
            <v>18</v>
          </cell>
          <cell r="M71">
            <v>15</v>
          </cell>
          <cell r="N71">
            <v>10</v>
          </cell>
          <cell r="O71">
            <v>0</v>
          </cell>
          <cell r="P71">
            <v>14</v>
          </cell>
          <cell r="Q71">
            <v>0</v>
          </cell>
          <cell r="R71">
            <v>39</v>
          </cell>
          <cell r="S71">
            <v>57</v>
          </cell>
        </row>
        <row r="72">
          <cell r="B72" t="str">
            <v>E022-01-1080/2020</v>
          </cell>
          <cell r="C72" t="str">
            <v>Collins Mumo MANTHI</v>
          </cell>
          <cell r="D72">
            <v>9</v>
          </cell>
          <cell r="E72">
            <v>4</v>
          </cell>
          <cell r="F72">
            <v>7</v>
          </cell>
          <cell r="G72">
            <v>5.2222222222222223</v>
          </cell>
          <cell r="H72">
            <v>7</v>
          </cell>
          <cell r="I72">
            <v>5</v>
          </cell>
          <cell r="J72">
            <v>8</v>
          </cell>
          <cell r="K72">
            <v>6.666666666666667</v>
          </cell>
          <cell r="L72">
            <v>11.9</v>
          </cell>
          <cell r="M72">
            <v>10</v>
          </cell>
          <cell r="N72">
            <v>0</v>
          </cell>
          <cell r="O72">
            <v>8</v>
          </cell>
          <cell r="P72">
            <v>4</v>
          </cell>
          <cell r="Q72">
            <v>0</v>
          </cell>
          <cell r="R72">
            <v>22</v>
          </cell>
          <cell r="S72">
            <v>34</v>
          </cell>
        </row>
        <row r="73">
          <cell r="B73" t="str">
            <v>E022-01-1081/2020</v>
          </cell>
          <cell r="C73" t="str">
            <v>Davies Musheni SHISIA</v>
          </cell>
          <cell r="D73">
            <v>18</v>
          </cell>
          <cell r="E73">
            <v>13</v>
          </cell>
          <cell r="F73">
            <v>11</v>
          </cell>
          <cell r="G73">
            <v>10.555555555555555</v>
          </cell>
          <cell r="H73">
            <v>7</v>
          </cell>
          <cell r="I73">
            <v>8</v>
          </cell>
          <cell r="J73">
            <v>6</v>
          </cell>
          <cell r="K73">
            <v>7</v>
          </cell>
          <cell r="L73">
            <v>17.600000000000001</v>
          </cell>
          <cell r="M73">
            <v>22</v>
          </cell>
          <cell r="N73">
            <v>0</v>
          </cell>
          <cell r="O73">
            <v>11</v>
          </cell>
          <cell r="P73">
            <v>11</v>
          </cell>
          <cell r="Q73">
            <v>0</v>
          </cell>
          <cell r="R73">
            <v>44</v>
          </cell>
          <cell r="S73">
            <v>62</v>
          </cell>
        </row>
        <row r="74">
          <cell r="B74" t="str">
            <v>E022-01-1082/2020</v>
          </cell>
          <cell r="C74" t="str">
            <v>Ray Wafula WEKESA</v>
          </cell>
          <cell r="D74">
            <v>17</v>
          </cell>
          <cell r="E74">
            <v>19</v>
          </cell>
          <cell r="F74">
            <v>11</v>
          </cell>
          <cell r="G74">
            <v>11.666666666666666</v>
          </cell>
          <cell r="H74">
            <v>8</v>
          </cell>
          <cell r="I74">
            <v>6</v>
          </cell>
          <cell r="J74">
            <v>6</v>
          </cell>
          <cell r="K74">
            <v>6.666666666666667</v>
          </cell>
          <cell r="L74">
            <v>18.3</v>
          </cell>
          <cell r="M74">
            <v>23</v>
          </cell>
          <cell r="N74">
            <v>0</v>
          </cell>
          <cell r="O74">
            <v>16</v>
          </cell>
          <cell r="P74">
            <v>0</v>
          </cell>
          <cell r="Q74">
            <v>6</v>
          </cell>
          <cell r="R74">
            <v>45</v>
          </cell>
          <cell r="S74">
            <v>63</v>
          </cell>
        </row>
        <row r="75">
          <cell r="B75" t="str">
            <v>E022-01-1083/2020</v>
          </cell>
          <cell r="C75" t="str">
            <v>Randy Baraka Mumelo SIMIYU</v>
          </cell>
          <cell r="D75">
            <v>17</v>
          </cell>
          <cell r="E75">
            <v>23</v>
          </cell>
          <cell r="F75">
            <v>12</v>
          </cell>
          <cell r="G75">
            <v>12.888888888888891</v>
          </cell>
          <cell r="H75">
            <v>8</v>
          </cell>
          <cell r="I75">
            <v>7</v>
          </cell>
          <cell r="J75">
            <v>5</v>
          </cell>
          <cell r="K75">
            <v>6.666666666666667</v>
          </cell>
          <cell r="L75">
            <v>19.600000000000001</v>
          </cell>
          <cell r="M75">
            <v>23</v>
          </cell>
          <cell r="N75">
            <v>0</v>
          </cell>
          <cell r="O75">
            <v>13</v>
          </cell>
          <cell r="P75">
            <v>12</v>
          </cell>
          <cell r="Q75">
            <v>0</v>
          </cell>
          <cell r="R75">
            <v>48</v>
          </cell>
          <cell r="S75">
            <v>68</v>
          </cell>
        </row>
        <row r="76">
          <cell r="B76" t="str">
            <v>E022-01-1084/2020</v>
          </cell>
          <cell r="C76" t="str">
            <v>Farries Ngai SEDA</v>
          </cell>
          <cell r="D76">
            <v>24</v>
          </cell>
          <cell r="E76">
            <v>28</v>
          </cell>
          <cell r="F76">
            <v>16</v>
          </cell>
          <cell r="G76">
            <v>16.888888888888889</v>
          </cell>
          <cell r="H76">
            <v>6</v>
          </cell>
          <cell r="I76">
            <v>8</v>
          </cell>
          <cell r="J76">
            <v>7</v>
          </cell>
          <cell r="K76">
            <v>6.9999999999999991</v>
          </cell>
          <cell r="L76">
            <v>23.9</v>
          </cell>
          <cell r="M76">
            <v>26</v>
          </cell>
          <cell r="N76">
            <v>0</v>
          </cell>
          <cell r="O76">
            <v>17</v>
          </cell>
          <cell r="P76">
            <v>0</v>
          </cell>
          <cell r="Q76">
            <v>17</v>
          </cell>
          <cell r="R76">
            <v>60</v>
          </cell>
          <cell r="S76">
            <v>84</v>
          </cell>
        </row>
        <row r="77">
          <cell r="B77" t="str">
            <v>E022-01-1085/2020</v>
          </cell>
          <cell r="C77" t="str">
            <v>Kelvin Ochieng OMONDI</v>
          </cell>
          <cell r="D77">
            <v>14</v>
          </cell>
          <cell r="E77">
            <v>9</v>
          </cell>
          <cell r="F77">
            <v>11</v>
          </cell>
          <cell r="G77">
            <v>8.7777777777777768</v>
          </cell>
          <cell r="H77">
            <v>7</v>
          </cell>
          <cell r="I77">
            <v>8</v>
          </cell>
          <cell r="J77">
            <v>5</v>
          </cell>
          <cell r="K77">
            <v>6.666666666666667</v>
          </cell>
          <cell r="L77">
            <v>15.4</v>
          </cell>
          <cell r="M77">
            <v>12</v>
          </cell>
          <cell r="N77">
            <v>0</v>
          </cell>
          <cell r="O77">
            <v>9</v>
          </cell>
          <cell r="P77">
            <v>1</v>
          </cell>
          <cell r="Q77">
            <v>0</v>
          </cell>
          <cell r="R77">
            <v>22</v>
          </cell>
          <cell r="S77">
            <v>37</v>
          </cell>
        </row>
        <row r="78">
          <cell r="B78" t="str">
            <v>E022-01-1086/2020</v>
          </cell>
          <cell r="C78" t="str">
            <v>Rony Oronje ONYANGO</v>
          </cell>
          <cell r="D78">
            <v>16</v>
          </cell>
          <cell r="E78">
            <v>7</v>
          </cell>
          <cell r="F78">
            <v>9</v>
          </cell>
          <cell r="G78">
            <v>8.1111111111111107</v>
          </cell>
          <cell r="H78">
            <v>8</v>
          </cell>
          <cell r="I78">
            <v>6</v>
          </cell>
          <cell r="J78">
            <v>5</v>
          </cell>
          <cell r="K78">
            <v>6.333333333333333</v>
          </cell>
          <cell r="L78">
            <v>14.4</v>
          </cell>
          <cell r="M78">
            <v>15</v>
          </cell>
          <cell r="N78">
            <v>0</v>
          </cell>
          <cell r="O78">
            <v>15</v>
          </cell>
          <cell r="P78">
            <v>8</v>
          </cell>
          <cell r="Q78">
            <v>0</v>
          </cell>
          <cell r="R78">
            <v>38</v>
          </cell>
          <cell r="S78">
            <v>52</v>
          </cell>
        </row>
        <row r="79">
          <cell r="B79" t="str">
            <v>E022-01-1087/2020</v>
          </cell>
          <cell r="C79" t="str">
            <v>Geoffrey Elly NISSI</v>
          </cell>
          <cell r="D79">
            <v>16</v>
          </cell>
          <cell r="E79">
            <v>16</v>
          </cell>
          <cell r="F79">
            <v>11</v>
          </cell>
          <cell r="G79">
            <v>10.777777777777779</v>
          </cell>
          <cell r="H79">
            <v>7</v>
          </cell>
          <cell r="I79">
            <v>5</v>
          </cell>
          <cell r="J79">
            <v>6</v>
          </cell>
          <cell r="K79">
            <v>6</v>
          </cell>
          <cell r="L79">
            <v>16.8</v>
          </cell>
          <cell r="M79">
            <v>20</v>
          </cell>
          <cell r="N79">
            <v>0</v>
          </cell>
          <cell r="O79">
            <v>15</v>
          </cell>
          <cell r="P79">
            <v>0</v>
          </cell>
          <cell r="Q79">
            <v>15</v>
          </cell>
          <cell r="R79">
            <v>50</v>
          </cell>
          <cell r="S79">
            <v>67</v>
          </cell>
        </row>
        <row r="80">
          <cell r="B80" t="str">
            <v>E022-01-1089/2020</v>
          </cell>
          <cell r="C80" t="str">
            <v>David MISANGO</v>
          </cell>
          <cell r="D80">
            <v>12</v>
          </cell>
          <cell r="E80">
            <v>10</v>
          </cell>
          <cell r="F80">
            <v>9</v>
          </cell>
          <cell r="G80">
            <v>7.8888888888888893</v>
          </cell>
          <cell r="H80">
            <v>7</v>
          </cell>
          <cell r="I80">
            <v>6</v>
          </cell>
          <cell r="J80">
            <v>8</v>
          </cell>
          <cell r="K80">
            <v>6.9999999999999991</v>
          </cell>
          <cell r="L80">
            <v>14.9</v>
          </cell>
          <cell r="M80">
            <v>15</v>
          </cell>
          <cell r="N80">
            <v>8</v>
          </cell>
          <cell r="O80">
            <v>0</v>
          </cell>
          <cell r="P80">
            <v>0</v>
          </cell>
          <cell r="Q80">
            <v>7</v>
          </cell>
          <cell r="R80">
            <v>30</v>
          </cell>
          <cell r="S80">
            <v>45</v>
          </cell>
        </row>
        <row r="81">
          <cell r="B81" t="str">
            <v>E022-01-1090/2020</v>
          </cell>
          <cell r="C81" t="str">
            <v>Ignatius Kiptoo RUTO</v>
          </cell>
          <cell r="D81">
            <v>20</v>
          </cell>
          <cell r="E81">
            <v>29</v>
          </cell>
          <cell r="F81">
            <v>16</v>
          </cell>
          <cell r="G81">
            <v>16.222222222222225</v>
          </cell>
          <cell r="H81">
            <v>6</v>
          </cell>
          <cell r="I81">
            <v>8</v>
          </cell>
          <cell r="J81">
            <v>7</v>
          </cell>
          <cell r="K81">
            <v>6.9999999999999991</v>
          </cell>
          <cell r="L81">
            <v>23.2</v>
          </cell>
          <cell r="M81">
            <v>26</v>
          </cell>
          <cell r="N81">
            <v>0</v>
          </cell>
          <cell r="O81">
            <v>19</v>
          </cell>
          <cell r="P81">
            <v>0</v>
          </cell>
          <cell r="Q81">
            <v>16</v>
          </cell>
          <cell r="R81">
            <v>61</v>
          </cell>
          <cell r="S81">
            <v>84</v>
          </cell>
        </row>
        <row r="82">
          <cell r="B82" t="str">
            <v>E022-01-1163/2020</v>
          </cell>
          <cell r="C82" t="str">
            <v>Caleb Luhombo</v>
          </cell>
          <cell r="D82">
            <v>13</v>
          </cell>
          <cell r="E82">
            <v>17</v>
          </cell>
          <cell r="F82">
            <v>12</v>
          </cell>
          <cell r="G82">
            <v>10.666666666666666</v>
          </cell>
          <cell r="H82">
            <v>8</v>
          </cell>
          <cell r="I82">
            <v>6</v>
          </cell>
          <cell r="J82">
            <v>6</v>
          </cell>
          <cell r="K82">
            <v>6.666666666666667</v>
          </cell>
          <cell r="L82">
            <v>17.3</v>
          </cell>
          <cell r="M82">
            <v>22</v>
          </cell>
          <cell r="N82">
            <v>0</v>
          </cell>
          <cell r="O82">
            <v>19</v>
          </cell>
          <cell r="P82">
            <v>0</v>
          </cell>
          <cell r="Q82">
            <v>8</v>
          </cell>
          <cell r="R82">
            <v>49</v>
          </cell>
          <cell r="S82">
            <v>66</v>
          </cell>
        </row>
        <row r="83">
          <cell r="B83" t="str">
            <v>E022-01-1167/2020</v>
          </cell>
          <cell r="C83" t="str">
            <v>Nicolas Kipchumba TANUI</v>
          </cell>
          <cell r="D83">
            <v>16</v>
          </cell>
          <cell r="E83">
            <v>18</v>
          </cell>
          <cell r="F83">
            <v>12</v>
          </cell>
          <cell r="G83">
            <v>11.555555555555557</v>
          </cell>
          <cell r="H83">
            <v>7</v>
          </cell>
          <cell r="I83">
            <v>6</v>
          </cell>
          <cell r="J83">
            <v>6</v>
          </cell>
          <cell r="K83">
            <v>6.333333333333333</v>
          </cell>
          <cell r="L83">
            <v>17.899999999999999</v>
          </cell>
          <cell r="M83">
            <v>25</v>
          </cell>
          <cell r="N83">
            <v>0</v>
          </cell>
          <cell r="O83">
            <v>13</v>
          </cell>
          <cell r="P83">
            <v>0</v>
          </cell>
          <cell r="Q83">
            <v>12</v>
          </cell>
          <cell r="R83">
            <v>50</v>
          </cell>
          <cell r="S83">
            <v>68</v>
          </cell>
        </row>
        <row r="84">
          <cell r="B84" t="str">
            <v>E022-01-1594/2020</v>
          </cell>
          <cell r="C84" t="str">
            <v>Joash KIPROTICH</v>
          </cell>
          <cell r="D84">
            <v>15</v>
          </cell>
          <cell r="E84">
            <v>11</v>
          </cell>
          <cell r="F84">
            <v>12</v>
          </cell>
          <cell r="G84">
            <v>9.7777777777777786</v>
          </cell>
          <cell r="H84">
            <v>5</v>
          </cell>
          <cell r="I84">
            <v>6</v>
          </cell>
          <cell r="J84">
            <v>7</v>
          </cell>
          <cell r="K84">
            <v>6</v>
          </cell>
          <cell r="L84">
            <v>15.8</v>
          </cell>
          <cell r="M84">
            <v>25</v>
          </cell>
          <cell r="N84">
            <v>0</v>
          </cell>
          <cell r="O84">
            <v>12</v>
          </cell>
          <cell r="P84">
            <v>0</v>
          </cell>
          <cell r="Q84">
            <v>10</v>
          </cell>
          <cell r="R84">
            <v>47</v>
          </cell>
          <cell r="S84">
            <v>63</v>
          </cell>
        </row>
        <row r="85">
          <cell r="B85" t="str">
            <v>E022-01-2101/2020</v>
          </cell>
          <cell r="C85" t="str">
            <v>Brian Mwangala AYEKHA</v>
          </cell>
          <cell r="D85">
            <v>9</v>
          </cell>
          <cell r="E85">
            <v>10</v>
          </cell>
          <cell r="F85">
            <v>10</v>
          </cell>
          <cell r="G85">
            <v>7.5555555555555545</v>
          </cell>
          <cell r="H85">
            <v>7</v>
          </cell>
          <cell r="I85">
            <v>6</v>
          </cell>
          <cell r="J85">
            <v>7</v>
          </cell>
          <cell r="K85">
            <v>6.6666666666666652</v>
          </cell>
          <cell r="L85">
            <v>14.2</v>
          </cell>
          <cell r="M85">
            <v>20</v>
          </cell>
          <cell r="N85">
            <v>0</v>
          </cell>
          <cell r="O85">
            <v>13</v>
          </cell>
          <cell r="P85">
            <v>0</v>
          </cell>
          <cell r="Q85">
            <v>5</v>
          </cell>
          <cell r="R85">
            <v>38</v>
          </cell>
          <cell r="S85">
            <v>52</v>
          </cell>
        </row>
        <row r="86">
          <cell r="B86" t="str">
            <v>E022-01-2108/2020</v>
          </cell>
          <cell r="C86" t="str">
            <v>Benson Mwendwa KILEI</v>
          </cell>
          <cell r="D86">
            <v>10</v>
          </cell>
          <cell r="E86">
            <v>13</v>
          </cell>
          <cell r="F86">
            <v>11</v>
          </cell>
          <cell r="G86">
            <v>8.7777777777777768</v>
          </cell>
          <cell r="H86">
            <v>7</v>
          </cell>
          <cell r="I86">
            <v>6</v>
          </cell>
          <cell r="J86">
            <v>6</v>
          </cell>
          <cell r="K86">
            <v>6.333333333333333</v>
          </cell>
          <cell r="L86">
            <v>15.1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 t="str">
            <v/>
          </cell>
          <cell r="S86">
            <v>15</v>
          </cell>
        </row>
        <row r="87">
          <cell r="B87" t="str">
            <v>E022-01-2113/2020</v>
          </cell>
          <cell r="C87" t="str">
            <v>Luqman Ali Ahmed Sheikh ALI</v>
          </cell>
          <cell r="D87">
            <v>17</v>
          </cell>
          <cell r="E87">
            <v>24</v>
          </cell>
          <cell r="F87">
            <v>12</v>
          </cell>
          <cell r="G87">
            <v>13.111111111111112</v>
          </cell>
          <cell r="H87">
            <v>8</v>
          </cell>
          <cell r="I87">
            <v>6</v>
          </cell>
          <cell r="J87">
            <v>6</v>
          </cell>
          <cell r="K87">
            <v>6.666666666666667</v>
          </cell>
          <cell r="L87">
            <v>19.8</v>
          </cell>
          <cell r="M87">
            <v>25</v>
          </cell>
          <cell r="N87">
            <v>0</v>
          </cell>
          <cell r="O87">
            <v>15</v>
          </cell>
          <cell r="P87">
            <v>11</v>
          </cell>
          <cell r="Q87">
            <v>0</v>
          </cell>
          <cell r="R87">
            <v>51</v>
          </cell>
          <cell r="S87">
            <v>71</v>
          </cell>
        </row>
        <row r="88">
          <cell r="B88" t="str">
            <v>E022-01-2138/2020</v>
          </cell>
          <cell r="C88" t="str">
            <v>Dennis Mungai NDUNGU</v>
          </cell>
          <cell r="D88">
            <v>13</v>
          </cell>
          <cell r="E88">
            <v>8</v>
          </cell>
          <cell r="F88">
            <v>9</v>
          </cell>
          <cell r="G88">
            <v>7.666666666666667</v>
          </cell>
          <cell r="H88">
            <v>6</v>
          </cell>
          <cell r="I88">
            <v>6</v>
          </cell>
          <cell r="J88">
            <v>7</v>
          </cell>
          <cell r="K88">
            <v>6.333333333333333</v>
          </cell>
          <cell r="L88">
            <v>14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 t="str">
            <v/>
          </cell>
          <cell r="S88">
            <v>14</v>
          </cell>
        </row>
        <row r="89">
          <cell r="B89" t="str">
            <v>E022-01-2140/2020</v>
          </cell>
          <cell r="C89" t="str">
            <v>Dennis Mwangi KAMATHIRO</v>
          </cell>
          <cell r="D89">
            <v>10</v>
          </cell>
          <cell r="E89">
            <v>12</v>
          </cell>
          <cell r="F89">
            <v>9</v>
          </cell>
          <cell r="G89">
            <v>7.8888888888888893</v>
          </cell>
          <cell r="H89">
            <v>5</v>
          </cell>
          <cell r="I89">
            <v>7</v>
          </cell>
          <cell r="J89">
            <v>7</v>
          </cell>
          <cell r="K89">
            <v>6.333333333333333</v>
          </cell>
          <cell r="L89">
            <v>14.2</v>
          </cell>
          <cell r="M89">
            <v>16</v>
          </cell>
          <cell r="N89">
            <v>0</v>
          </cell>
          <cell r="O89">
            <v>13</v>
          </cell>
          <cell r="P89">
            <v>4</v>
          </cell>
          <cell r="Q89">
            <v>0</v>
          </cell>
          <cell r="R89">
            <v>33</v>
          </cell>
          <cell r="S89">
            <v>47</v>
          </cell>
        </row>
        <row r="90">
          <cell r="B90" t="str">
            <v>E022-01-2151/2020</v>
          </cell>
          <cell r="C90" t="str">
            <v>Milton Kiai MWANGI</v>
          </cell>
          <cell r="D90">
            <v>11</v>
          </cell>
          <cell r="E90">
            <v>8</v>
          </cell>
          <cell r="F90">
            <v>9</v>
          </cell>
          <cell r="G90">
            <v>7.2222222222222214</v>
          </cell>
          <cell r="H90">
            <v>7</v>
          </cell>
          <cell r="I90">
            <v>6</v>
          </cell>
          <cell r="J90">
            <v>6</v>
          </cell>
          <cell r="K90">
            <v>6.333333333333333</v>
          </cell>
          <cell r="L90">
            <v>13.6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 t="str">
            <v/>
          </cell>
          <cell r="S90">
            <v>14</v>
          </cell>
        </row>
        <row r="91">
          <cell r="B91" t="str">
            <v>E022-01-2156/2020</v>
          </cell>
          <cell r="C91" t="str">
            <v>Isaac Muriuki NJERU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K91">
            <v>0</v>
          </cell>
          <cell r="L91" t="str">
            <v/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 t="str">
            <v/>
          </cell>
          <cell r="S91" t="str">
            <v/>
          </cell>
        </row>
        <row r="92">
          <cell r="B92" t="str">
            <v>E022-01-2174/2020</v>
          </cell>
          <cell r="C92" t="str">
            <v>Brendan Jesse Ochieng</v>
          </cell>
          <cell r="D92">
            <v>2</v>
          </cell>
          <cell r="E92">
            <v>3</v>
          </cell>
          <cell r="F92">
            <v>6</v>
          </cell>
          <cell r="G92">
            <v>3.1111111111111112</v>
          </cell>
          <cell r="H92">
            <v>5</v>
          </cell>
          <cell r="I92">
            <v>6</v>
          </cell>
          <cell r="J92">
            <v>7</v>
          </cell>
          <cell r="K92">
            <v>6</v>
          </cell>
          <cell r="L92">
            <v>9.1</v>
          </cell>
          <cell r="M92">
            <v>1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1</v>
          </cell>
          <cell r="S92">
            <v>10</v>
          </cell>
        </row>
        <row r="93">
          <cell r="B93" t="str">
            <v>E022-01-2192/2020</v>
          </cell>
          <cell r="C93" t="str">
            <v>Mark Waitiki THUO</v>
          </cell>
          <cell r="D93">
            <v>5</v>
          </cell>
          <cell r="E93">
            <v>5</v>
          </cell>
          <cell r="F93">
            <v>8</v>
          </cell>
          <cell r="G93">
            <v>4.8888888888888893</v>
          </cell>
          <cell r="H93">
            <v>7</v>
          </cell>
          <cell r="I93">
            <v>6</v>
          </cell>
          <cell r="J93">
            <v>7</v>
          </cell>
          <cell r="K93">
            <v>6.6666666666666652</v>
          </cell>
          <cell r="L93">
            <v>11.6</v>
          </cell>
          <cell r="M93">
            <v>10</v>
          </cell>
          <cell r="N93">
            <v>0</v>
          </cell>
          <cell r="O93">
            <v>2</v>
          </cell>
          <cell r="P93">
            <v>0</v>
          </cell>
          <cell r="Q93">
            <v>6</v>
          </cell>
          <cell r="R93">
            <v>18</v>
          </cell>
          <cell r="S93">
            <v>30</v>
          </cell>
        </row>
        <row r="94">
          <cell r="B94" t="str">
            <v>E022-01-2283/2020</v>
          </cell>
          <cell r="C94" t="str">
            <v>Kenneth Ng'ang'a WAMBUI</v>
          </cell>
          <cell r="D94">
            <v>14</v>
          </cell>
          <cell r="E94">
            <v>17</v>
          </cell>
          <cell r="F94">
            <v>12</v>
          </cell>
          <cell r="G94">
            <v>10.888888888888888</v>
          </cell>
          <cell r="H94">
            <v>8</v>
          </cell>
          <cell r="I94">
            <v>6</v>
          </cell>
          <cell r="J94">
            <v>5</v>
          </cell>
          <cell r="K94">
            <v>6.333333333333333</v>
          </cell>
          <cell r="L94">
            <v>17.2</v>
          </cell>
          <cell r="M94">
            <v>17</v>
          </cell>
          <cell r="N94">
            <v>0</v>
          </cell>
          <cell r="O94">
            <v>0</v>
          </cell>
          <cell r="P94">
            <v>17</v>
          </cell>
          <cell r="Q94">
            <v>11</v>
          </cell>
          <cell r="R94">
            <v>45</v>
          </cell>
          <cell r="S94">
            <v>62</v>
          </cell>
        </row>
        <row r="95">
          <cell r="B95" t="str">
            <v>E022-01-2285/2020</v>
          </cell>
          <cell r="C95" t="str">
            <v>Victor Mwangi NDABA</v>
          </cell>
          <cell r="D95">
            <v>13</v>
          </cell>
          <cell r="E95">
            <v>8</v>
          </cell>
          <cell r="F95">
            <v>10</v>
          </cell>
          <cell r="G95">
            <v>8</v>
          </cell>
          <cell r="H95">
            <v>8</v>
          </cell>
          <cell r="I95">
            <v>6</v>
          </cell>
          <cell r="J95">
            <v>6</v>
          </cell>
          <cell r="K95">
            <v>6.666666666666667</v>
          </cell>
          <cell r="L95">
            <v>14.7</v>
          </cell>
          <cell r="M95">
            <v>15</v>
          </cell>
          <cell r="N95">
            <v>0</v>
          </cell>
          <cell r="O95">
            <v>8</v>
          </cell>
          <cell r="P95">
            <v>0</v>
          </cell>
          <cell r="Q95">
            <v>5</v>
          </cell>
          <cell r="R95">
            <v>28</v>
          </cell>
          <cell r="S95">
            <v>43</v>
          </cell>
        </row>
        <row r="96">
          <cell r="B96" t="str">
            <v>E022-01-2325/2020</v>
          </cell>
          <cell r="C96" t="str">
            <v>Elsie Sang CHEROP</v>
          </cell>
          <cell r="D96">
            <v>12</v>
          </cell>
          <cell r="E96">
            <v>14</v>
          </cell>
          <cell r="F96">
            <v>11</v>
          </cell>
          <cell r="G96">
            <v>9.4444444444444446</v>
          </cell>
          <cell r="H96">
            <v>6</v>
          </cell>
          <cell r="I96">
            <v>6</v>
          </cell>
          <cell r="J96">
            <v>7</v>
          </cell>
          <cell r="K96">
            <v>6.333333333333333</v>
          </cell>
          <cell r="L96">
            <v>15.8</v>
          </cell>
          <cell r="M96">
            <v>17</v>
          </cell>
          <cell r="N96">
            <v>0</v>
          </cell>
          <cell r="O96">
            <v>11</v>
          </cell>
          <cell r="P96">
            <v>7</v>
          </cell>
          <cell r="Q96">
            <v>0</v>
          </cell>
          <cell r="R96">
            <v>35</v>
          </cell>
          <cell r="S96">
            <v>51</v>
          </cell>
        </row>
        <row r="97">
          <cell r="B97" t="str">
            <v>E022-01-2347/2020</v>
          </cell>
          <cell r="C97" t="str">
            <v>Mbarak Mahmud BREK</v>
          </cell>
          <cell r="D97">
            <v>19</v>
          </cell>
          <cell r="E97">
            <v>16</v>
          </cell>
          <cell r="F97">
            <v>11</v>
          </cell>
          <cell r="G97">
            <v>11.444444444444443</v>
          </cell>
          <cell r="H97">
            <v>5</v>
          </cell>
          <cell r="I97">
            <v>7</v>
          </cell>
          <cell r="J97">
            <v>7</v>
          </cell>
          <cell r="K97">
            <v>6.333333333333333</v>
          </cell>
          <cell r="L97">
            <v>17.8</v>
          </cell>
          <cell r="M97">
            <v>22</v>
          </cell>
          <cell r="N97">
            <v>0</v>
          </cell>
          <cell r="O97">
            <v>13</v>
          </cell>
          <cell r="P97">
            <v>0</v>
          </cell>
          <cell r="Q97">
            <v>16</v>
          </cell>
          <cell r="R97">
            <v>51</v>
          </cell>
          <cell r="S97">
            <v>69</v>
          </cell>
        </row>
        <row r="98">
          <cell r="B98" t="str">
            <v>E022-01-2385/2019</v>
          </cell>
          <cell r="C98" t="str">
            <v>Bernard Kimani MUGWE</v>
          </cell>
          <cell r="D98">
            <v>14</v>
          </cell>
          <cell r="E98">
            <v>17</v>
          </cell>
          <cell r="F98">
            <v>11</v>
          </cell>
          <cell r="G98">
            <v>10.555555555555555</v>
          </cell>
          <cell r="H98">
            <v>7</v>
          </cell>
          <cell r="I98">
            <v>6</v>
          </cell>
          <cell r="J98">
            <v>6</v>
          </cell>
          <cell r="K98">
            <v>6.333333333333333</v>
          </cell>
          <cell r="L98">
            <v>16.899999999999999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 t="str">
            <v/>
          </cell>
          <cell r="S98">
            <v>17</v>
          </cell>
        </row>
        <row r="99">
          <cell r="B99" t="str">
            <v>E022-01-2454/2020</v>
          </cell>
          <cell r="C99" t="str">
            <v>Peter Ndiba MUIGAI</v>
          </cell>
          <cell r="D99">
            <v>13</v>
          </cell>
          <cell r="E99">
            <v>12</v>
          </cell>
          <cell r="F99">
            <v>10</v>
          </cell>
          <cell r="G99">
            <v>8.8888888888888911</v>
          </cell>
          <cell r="H99">
            <v>5</v>
          </cell>
          <cell r="I99">
            <v>6</v>
          </cell>
          <cell r="J99">
            <v>7</v>
          </cell>
          <cell r="K99">
            <v>6</v>
          </cell>
          <cell r="L99">
            <v>14.9</v>
          </cell>
          <cell r="M99">
            <v>22</v>
          </cell>
          <cell r="N99">
            <v>0</v>
          </cell>
          <cell r="O99">
            <v>13</v>
          </cell>
          <cell r="P99">
            <v>6</v>
          </cell>
          <cell r="Q99">
            <v>0</v>
          </cell>
          <cell r="R99">
            <v>41</v>
          </cell>
          <cell r="S99">
            <v>56</v>
          </cell>
        </row>
        <row r="100">
          <cell r="B100" t="str">
            <v>E022-01-2608/2020</v>
          </cell>
          <cell r="C100" t="str">
            <v>Martin Irungu MWANGI</v>
          </cell>
          <cell r="D100">
            <v>14</v>
          </cell>
          <cell r="E100">
            <v>21</v>
          </cell>
          <cell r="F100">
            <v>12</v>
          </cell>
          <cell r="G100">
            <v>11.777777777777777</v>
          </cell>
          <cell r="H100">
            <v>7</v>
          </cell>
          <cell r="I100">
            <v>6</v>
          </cell>
          <cell r="J100">
            <v>7</v>
          </cell>
          <cell r="K100">
            <v>6.6666666666666652</v>
          </cell>
          <cell r="L100">
            <v>18.399999999999999</v>
          </cell>
          <cell r="M100">
            <v>21</v>
          </cell>
          <cell r="N100">
            <v>10</v>
          </cell>
          <cell r="O100">
            <v>16</v>
          </cell>
          <cell r="P100">
            <v>0</v>
          </cell>
          <cell r="Q100">
            <v>0</v>
          </cell>
          <cell r="R100">
            <v>47</v>
          </cell>
          <cell r="S100">
            <v>65</v>
          </cell>
        </row>
        <row r="101">
          <cell r="B101" t="str">
            <v>E022-01-0754/2019</v>
          </cell>
          <cell r="C101" t="str">
            <v>John MATHAI</v>
          </cell>
          <cell r="D101">
            <v>15</v>
          </cell>
          <cell r="E101">
            <v>22</v>
          </cell>
          <cell r="F101">
            <v>13</v>
          </cell>
          <cell r="G101">
            <v>12.555555555555555</v>
          </cell>
          <cell r="H101">
            <v>8</v>
          </cell>
          <cell r="I101">
            <v>6</v>
          </cell>
          <cell r="J101">
            <v>5</v>
          </cell>
          <cell r="K101">
            <v>6.333333333333333</v>
          </cell>
          <cell r="L101">
            <v>18.899999999999999</v>
          </cell>
          <cell r="M101">
            <v>25</v>
          </cell>
          <cell r="N101">
            <v>0</v>
          </cell>
          <cell r="O101">
            <v>19</v>
          </cell>
          <cell r="P101">
            <v>10</v>
          </cell>
          <cell r="Q101">
            <v>0</v>
          </cell>
          <cell r="R101">
            <v>54</v>
          </cell>
          <cell r="S101">
            <v>73</v>
          </cell>
        </row>
        <row r="102">
          <cell r="B102" t="str">
            <v>E022-01-0758/2019</v>
          </cell>
          <cell r="C102" t="str">
            <v>Bwonda Brian NDEMO</v>
          </cell>
          <cell r="D102">
            <v>13</v>
          </cell>
          <cell r="E102">
            <v>8</v>
          </cell>
          <cell r="F102">
            <v>11</v>
          </cell>
          <cell r="G102">
            <v>8.3333333333333339</v>
          </cell>
          <cell r="H102">
            <v>5</v>
          </cell>
          <cell r="I102">
            <v>6</v>
          </cell>
          <cell r="J102">
            <v>7</v>
          </cell>
          <cell r="K102">
            <v>6</v>
          </cell>
          <cell r="L102">
            <v>14.3</v>
          </cell>
          <cell r="M102">
            <v>15</v>
          </cell>
          <cell r="N102">
            <v>0</v>
          </cell>
          <cell r="O102">
            <v>15</v>
          </cell>
          <cell r="P102">
            <v>7</v>
          </cell>
          <cell r="Q102">
            <v>0</v>
          </cell>
          <cell r="R102">
            <v>37</v>
          </cell>
          <cell r="S102">
            <v>51</v>
          </cell>
        </row>
        <row r="103">
          <cell r="B103" t="str">
            <v>E022-01-0776/2019</v>
          </cell>
          <cell r="C103" t="str">
            <v>George Gichuki THUKU</v>
          </cell>
          <cell r="D103">
            <v>17</v>
          </cell>
          <cell r="E103">
            <v>13</v>
          </cell>
          <cell r="F103">
            <v>11</v>
          </cell>
          <cell r="G103">
            <v>10.333333333333334</v>
          </cell>
          <cell r="H103">
            <v>6</v>
          </cell>
          <cell r="I103">
            <v>6</v>
          </cell>
          <cell r="J103">
            <v>6</v>
          </cell>
          <cell r="K103">
            <v>6</v>
          </cell>
          <cell r="L103">
            <v>16.3</v>
          </cell>
          <cell r="M103">
            <v>19</v>
          </cell>
          <cell r="N103">
            <v>0</v>
          </cell>
          <cell r="O103">
            <v>16</v>
          </cell>
          <cell r="P103">
            <v>0</v>
          </cell>
          <cell r="Q103">
            <v>9</v>
          </cell>
          <cell r="R103">
            <v>44</v>
          </cell>
          <cell r="S103">
            <v>60</v>
          </cell>
        </row>
        <row r="104">
          <cell r="B104" t="str">
            <v>E022-01-0783/2019</v>
          </cell>
          <cell r="C104" t="str">
            <v>Mwaniki Fredrick NJAGI</v>
          </cell>
          <cell r="D104">
            <v>20</v>
          </cell>
          <cell r="E104">
            <v>9</v>
          </cell>
          <cell r="F104">
            <v>10</v>
          </cell>
          <cell r="G104">
            <v>9.7777777777777768</v>
          </cell>
          <cell r="H104">
            <v>5</v>
          </cell>
          <cell r="I104">
            <v>7</v>
          </cell>
          <cell r="J104">
            <v>7</v>
          </cell>
          <cell r="K104">
            <v>6.333333333333333</v>
          </cell>
          <cell r="L104">
            <v>16.100000000000001</v>
          </cell>
          <cell r="M104">
            <v>17</v>
          </cell>
          <cell r="N104">
            <v>0</v>
          </cell>
          <cell r="O104">
            <v>18</v>
          </cell>
          <cell r="P104">
            <v>8</v>
          </cell>
          <cell r="Q104">
            <v>0</v>
          </cell>
          <cell r="R104">
            <v>43</v>
          </cell>
          <cell r="S104">
            <v>59</v>
          </cell>
        </row>
        <row r="105">
          <cell r="B105" t="str">
            <v>E022-01-0791/2019</v>
          </cell>
          <cell r="C105" t="str">
            <v>Precious Mumbi</v>
          </cell>
          <cell r="D105">
            <v>7</v>
          </cell>
          <cell r="E105">
            <v>13</v>
          </cell>
          <cell r="F105">
            <v>9</v>
          </cell>
          <cell r="G105">
            <v>7.4444444444444455</v>
          </cell>
          <cell r="H105">
            <v>7</v>
          </cell>
          <cell r="I105">
            <v>6</v>
          </cell>
          <cell r="J105">
            <v>6</v>
          </cell>
          <cell r="K105">
            <v>6.333333333333333</v>
          </cell>
          <cell r="L105">
            <v>13.8</v>
          </cell>
          <cell r="M105">
            <v>11</v>
          </cell>
          <cell r="N105">
            <v>0</v>
          </cell>
          <cell r="O105">
            <v>9</v>
          </cell>
          <cell r="P105">
            <v>7</v>
          </cell>
          <cell r="Q105">
            <v>0</v>
          </cell>
          <cell r="R105">
            <v>27</v>
          </cell>
          <cell r="S105">
            <v>41</v>
          </cell>
        </row>
        <row r="106">
          <cell r="B106" t="str">
            <v>E022-01-0798/2019</v>
          </cell>
          <cell r="C106" t="str">
            <v>Peter Kinyanjui KAMAU</v>
          </cell>
          <cell r="D106">
            <v>27</v>
          </cell>
          <cell r="E106">
            <v>26</v>
          </cell>
          <cell r="F106">
            <v>15</v>
          </cell>
          <cell r="G106">
            <v>16.777777777777775</v>
          </cell>
          <cell r="H106">
            <v>7</v>
          </cell>
          <cell r="I106">
            <v>6</v>
          </cell>
          <cell r="J106">
            <v>6</v>
          </cell>
          <cell r="K106">
            <v>6.333333333333333</v>
          </cell>
          <cell r="L106">
            <v>23.1</v>
          </cell>
          <cell r="M106">
            <v>26</v>
          </cell>
          <cell r="N106">
            <v>0</v>
          </cell>
          <cell r="O106">
            <v>13</v>
          </cell>
          <cell r="P106">
            <v>17</v>
          </cell>
          <cell r="Q106">
            <v>0</v>
          </cell>
          <cell r="R106">
            <v>56</v>
          </cell>
          <cell r="S106">
            <v>79</v>
          </cell>
        </row>
        <row r="107">
          <cell r="B107" t="str">
            <v>E022-01-0804/2019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K107">
            <v>0</v>
          </cell>
          <cell r="L107" t="str">
            <v/>
          </cell>
          <cell r="M107">
            <v>13</v>
          </cell>
          <cell r="N107">
            <v>7</v>
          </cell>
          <cell r="O107">
            <v>1</v>
          </cell>
          <cell r="P107">
            <v>0</v>
          </cell>
          <cell r="Q107">
            <v>0</v>
          </cell>
          <cell r="R107">
            <v>21</v>
          </cell>
          <cell r="S107">
            <v>30</v>
          </cell>
        </row>
        <row r="108">
          <cell r="B108" t="str">
            <v>E022-01-0810/2019</v>
          </cell>
          <cell r="C108" t="str">
            <v>Wilson kisompe toroge</v>
          </cell>
          <cell r="D108">
            <v>22</v>
          </cell>
          <cell r="E108">
            <v>12</v>
          </cell>
          <cell r="F108">
            <v>10</v>
          </cell>
          <cell r="G108">
            <v>10.888888888888888</v>
          </cell>
          <cell r="H108">
            <v>7</v>
          </cell>
          <cell r="I108">
            <v>6</v>
          </cell>
          <cell r="J108">
            <v>7</v>
          </cell>
          <cell r="K108">
            <v>6.6666666666666652</v>
          </cell>
          <cell r="L108">
            <v>17.600000000000001</v>
          </cell>
          <cell r="M108">
            <v>27</v>
          </cell>
          <cell r="N108">
            <v>0</v>
          </cell>
          <cell r="O108">
            <v>18</v>
          </cell>
          <cell r="P108">
            <v>13</v>
          </cell>
          <cell r="Q108">
            <v>0</v>
          </cell>
          <cell r="R108">
            <v>58</v>
          </cell>
          <cell r="S108">
            <v>76</v>
          </cell>
        </row>
        <row r="109">
          <cell r="B109" t="str">
            <v>E022-01-0814/2019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 t="str">
            <v/>
          </cell>
          <cell r="M109">
            <v>14</v>
          </cell>
          <cell r="N109">
            <v>0</v>
          </cell>
          <cell r="O109">
            <v>10</v>
          </cell>
          <cell r="P109">
            <v>0</v>
          </cell>
          <cell r="Q109">
            <v>4</v>
          </cell>
          <cell r="R109">
            <v>28</v>
          </cell>
          <cell r="S109">
            <v>28</v>
          </cell>
        </row>
        <row r="110">
          <cell r="B110" t="str">
            <v>E022-01-0824/2019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 t="str">
            <v/>
          </cell>
          <cell r="M110">
            <v>16</v>
          </cell>
          <cell r="N110">
            <v>5</v>
          </cell>
          <cell r="O110">
            <v>9</v>
          </cell>
          <cell r="P110">
            <v>0</v>
          </cell>
          <cell r="Q110">
            <v>0</v>
          </cell>
          <cell r="R110">
            <v>30</v>
          </cell>
          <cell r="S110">
            <v>40</v>
          </cell>
        </row>
        <row r="111">
          <cell r="B111" t="str">
            <v>E022-01-0845/2019</v>
          </cell>
          <cell r="C111" t="str">
            <v>Maweu Bright Mambo</v>
          </cell>
          <cell r="D111">
            <v>14</v>
          </cell>
          <cell r="E111">
            <v>13</v>
          </cell>
          <cell r="F111">
            <v>11</v>
          </cell>
          <cell r="G111">
            <v>9.6666666666666679</v>
          </cell>
          <cell r="H111">
            <v>6</v>
          </cell>
          <cell r="I111">
            <v>6</v>
          </cell>
          <cell r="J111">
            <v>6</v>
          </cell>
          <cell r="K111">
            <v>6</v>
          </cell>
          <cell r="L111">
            <v>15.7</v>
          </cell>
          <cell r="M111">
            <v>18</v>
          </cell>
          <cell r="N111">
            <v>0</v>
          </cell>
          <cell r="O111">
            <v>19</v>
          </cell>
          <cell r="P111">
            <v>5</v>
          </cell>
          <cell r="Q111">
            <v>0</v>
          </cell>
          <cell r="R111">
            <v>42</v>
          </cell>
          <cell r="S111">
            <v>58</v>
          </cell>
        </row>
        <row r="112">
          <cell r="B112" t="str">
            <v>E022-01-0866/2019</v>
          </cell>
          <cell r="C112" t="str">
            <v>Edwin Kariuki MAINA</v>
          </cell>
          <cell r="D112">
            <v>16</v>
          </cell>
          <cell r="E112">
            <v>17</v>
          </cell>
          <cell r="F112">
            <v>11</v>
          </cell>
          <cell r="G112">
            <v>11</v>
          </cell>
          <cell r="H112">
            <v>5</v>
          </cell>
          <cell r="I112">
            <v>7</v>
          </cell>
          <cell r="J112">
            <v>7</v>
          </cell>
          <cell r="K112">
            <v>6.333333333333333</v>
          </cell>
          <cell r="L112">
            <v>17.3</v>
          </cell>
          <cell r="M112">
            <v>11</v>
          </cell>
          <cell r="N112">
            <v>0</v>
          </cell>
          <cell r="O112">
            <v>8</v>
          </cell>
          <cell r="P112">
            <v>8</v>
          </cell>
          <cell r="Q112">
            <v>0</v>
          </cell>
          <cell r="R112">
            <v>27</v>
          </cell>
          <cell r="S112">
            <v>44</v>
          </cell>
        </row>
        <row r="113">
          <cell r="B113" t="str">
            <v>E022-01-2007/2019</v>
          </cell>
          <cell r="C113" t="str">
            <v>Kabi John</v>
          </cell>
          <cell r="D113">
            <v>16</v>
          </cell>
          <cell r="E113">
            <v>15</v>
          </cell>
          <cell r="F113">
            <v>10</v>
          </cell>
          <cell r="G113">
            <v>10.222222222222221</v>
          </cell>
          <cell r="H113">
            <v>7</v>
          </cell>
          <cell r="I113">
            <v>6</v>
          </cell>
          <cell r="J113">
            <v>6</v>
          </cell>
          <cell r="K113">
            <v>6.333333333333333</v>
          </cell>
          <cell r="L113">
            <v>16.600000000000001</v>
          </cell>
          <cell r="M113">
            <v>17</v>
          </cell>
          <cell r="N113">
            <v>0</v>
          </cell>
          <cell r="O113">
            <v>9</v>
          </cell>
          <cell r="P113">
            <v>10</v>
          </cell>
          <cell r="Q113">
            <v>0</v>
          </cell>
          <cell r="R113">
            <v>36</v>
          </cell>
          <cell r="S113">
            <v>53</v>
          </cell>
        </row>
        <row r="114">
          <cell r="B114" t="str">
            <v>E022-01-2385/2019</v>
          </cell>
          <cell r="C114">
            <v>0</v>
          </cell>
          <cell r="D114">
            <v>18</v>
          </cell>
          <cell r="E114">
            <v>12</v>
          </cell>
          <cell r="F114">
            <v>10</v>
          </cell>
          <cell r="G114">
            <v>10</v>
          </cell>
          <cell r="H114">
            <v>7</v>
          </cell>
          <cell r="I114">
            <v>6</v>
          </cell>
          <cell r="J114">
            <v>6</v>
          </cell>
          <cell r="K114">
            <v>6.333333333333333</v>
          </cell>
          <cell r="L114">
            <v>16.3</v>
          </cell>
          <cell r="M114">
            <v>18</v>
          </cell>
          <cell r="N114">
            <v>0</v>
          </cell>
          <cell r="O114">
            <v>13</v>
          </cell>
          <cell r="P114">
            <v>0</v>
          </cell>
          <cell r="Q114">
            <v>13</v>
          </cell>
          <cell r="R114">
            <v>44</v>
          </cell>
          <cell r="S114">
            <v>60</v>
          </cell>
        </row>
        <row r="115">
          <cell r="B115" t="str">
            <v>E022-01-1087/2018</v>
          </cell>
          <cell r="C115">
            <v>0</v>
          </cell>
          <cell r="D115">
            <v>12</v>
          </cell>
          <cell r="E115">
            <v>8</v>
          </cell>
          <cell r="F115">
            <v>9</v>
          </cell>
          <cell r="G115">
            <v>7.4444444444444455</v>
          </cell>
          <cell r="H115">
            <v>5</v>
          </cell>
          <cell r="I115">
            <v>6</v>
          </cell>
          <cell r="J115">
            <v>7</v>
          </cell>
          <cell r="K115">
            <v>6</v>
          </cell>
          <cell r="L115">
            <v>13.4</v>
          </cell>
          <cell r="M115">
            <v>8</v>
          </cell>
          <cell r="N115">
            <v>0</v>
          </cell>
          <cell r="O115">
            <v>16</v>
          </cell>
          <cell r="P115">
            <v>3</v>
          </cell>
          <cell r="Q115">
            <v>0</v>
          </cell>
          <cell r="R115">
            <v>27</v>
          </cell>
          <cell r="S115">
            <v>40</v>
          </cell>
        </row>
        <row r="116">
          <cell r="B116" t="str">
            <v>E022-01-1097/2018</v>
          </cell>
          <cell r="C116">
            <v>0</v>
          </cell>
          <cell r="D116">
            <v>4</v>
          </cell>
          <cell r="E116">
            <v>9</v>
          </cell>
          <cell r="F116">
            <v>9</v>
          </cell>
          <cell r="G116">
            <v>5.8888888888888884</v>
          </cell>
          <cell r="H116">
            <v>7</v>
          </cell>
          <cell r="I116">
            <v>6</v>
          </cell>
          <cell r="J116">
            <v>7</v>
          </cell>
          <cell r="K116">
            <v>6.6666666666666652</v>
          </cell>
          <cell r="L116">
            <v>12.6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 t="str">
            <v/>
          </cell>
          <cell r="S116">
            <v>13</v>
          </cell>
        </row>
        <row r="117">
          <cell r="B117" t="str">
            <v>E022-01-1755/2018</v>
          </cell>
          <cell r="C117" t="str">
            <v>Quinton Muriuki WANJOHI</v>
          </cell>
          <cell r="D117">
            <v>18</v>
          </cell>
          <cell r="E117">
            <v>9</v>
          </cell>
          <cell r="F117">
            <v>10</v>
          </cell>
          <cell r="G117">
            <v>9.3333333333333339</v>
          </cell>
          <cell r="H117">
            <v>7</v>
          </cell>
          <cell r="I117">
            <v>6</v>
          </cell>
          <cell r="J117">
            <v>7</v>
          </cell>
          <cell r="K117">
            <v>6.6666666666666652</v>
          </cell>
          <cell r="L117">
            <v>16</v>
          </cell>
          <cell r="M117">
            <v>17</v>
          </cell>
          <cell r="N117">
            <v>0</v>
          </cell>
          <cell r="O117">
            <v>14</v>
          </cell>
          <cell r="P117">
            <v>7</v>
          </cell>
          <cell r="Q117">
            <v>0</v>
          </cell>
          <cell r="R117">
            <v>38</v>
          </cell>
          <cell r="S117">
            <v>54</v>
          </cell>
        </row>
        <row r="118">
          <cell r="B118" t="str">
            <v>E022-01-1789/2018</v>
          </cell>
          <cell r="C118" t="str">
            <v>Kuria</v>
          </cell>
          <cell r="D118">
            <v>8</v>
          </cell>
          <cell r="E118">
            <v>10</v>
          </cell>
          <cell r="F118">
            <v>9</v>
          </cell>
          <cell r="G118">
            <v>7</v>
          </cell>
          <cell r="H118">
            <v>5</v>
          </cell>
          <cell r="I118">
            <v>6</v>
          </cell>
          <cell r="J118">
            <v>5</v>
          </cell>
          <cell r="K118">
            <v>5.333333333333333</v>
          </cell>
          <cell r="L118">
            <v>12.3</v>
          </cell>
          <cell r="M118">
            <v>18</v>
          </cell>
          <cell r="N118">
            <v>0</v>
          </cell>
          <cell r="O118">
            <v>8</v>
          </cell>
          <cell r="P118">
            <v>0</v>
          </cell>
          <cell r="Q118">
            <v>11</v>
          </cell>
          <cell r="R118">
            <v>37</v>
          </cell>
          <cell r="S118">
            <v>49</v>
          </cell>
        </row>
        <row r="119">
          <cell r="B119" t="str">
            <v>E022-01-1842/2018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 t="str">
            <v/>
          </cell>
          <cell r="M119">
            <v>21</v>
          </cell>
          <cell r="N119">
            <v>0</v>
          </cell>
          <cell r="O119">
            <v>13</v>
          </cell>
          <cell r="P119">
            <v>0</v>
          </cell>
          <cell r="Q119">
            <v>4</v>
          </cell>
          <cell r="R119">
            <v>38</v>
          </cell>
          <cell r="S119">
            <v>40</v>
          </cell>
        </row>
        <row r="120">
          <cell r="B120" t="str">
            <v>E022-01-1855/2018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 t="str">
            <v/>
          </cell>
          <cell r="M120">
            <v>24</v>
          </cell>
          <cell r="N120">
            <v>0</v>
          </cell>
          <cell r="O120">
            <v>12</v>
          </cell>
          <cell r="P120">
            <v>0</v>
          </cell>
          <cell r="Q120">
            <v>9</v>
          </cell>
          <cell r="R120">
            <v>45</v>
          </cell>
          <cell r="S120">
            <v>40</v>
          </cell>
        </row>
        <row r="121">
          <cell r="B121" t="str">
            <v>E022-01-1887/2018</v>
          </cell>
          <cell r="C121" t="str">
            <v>Elias Ndumo NDERITU</v>
          </cell>
          <cell r="D121">
            <v>11</v>
          </cell>
          <cell r="E121">
            <v>15</v>
          </cell>
          <cell r="F121">
            <v>10</v>
          </cell>
          <cell r="G121">
            <v>9.1111111111111125</v>
          </cell>
          <cell r="H121">
            <v>5</v>
          </cell>
          <cell r="I121">
            <v>6</v>
          </cell>
          <cell r="J121">
            <v>5</v>
          </cell>
          <cell r="K121">
            <v>5.333333333333333</v>
          </cell>
          <cell r="L121">
            <v>14.4</v>
          </cell>
          <cell r="M121">
            <v>9</v>
          </cell>
          <cell r="N121">
            <v>8</v>
          </cell>
          <cell r="O121">
            <v>0</v>
          </cell>
          <cell r="P121">
            <v>5</v>
          </cell>
          <cell r="Q121">
            <v>0</v>
          </cell>
          <cell r="R121">
            <v>22</v>
          </cell>
          <cell r="S121">
            <v>36</v>
          </cell>
        </row>
        <row r="122">
          <cell r="B122" t="str">
            <v>E022-01-2069/2018</v>
          </cell>
          <cell r="C122" t="str">
            <v>Elizabeth Mugure MAINA</v>
          </cell>
          <cell r="D122">
            <v>10</v>
          </cell>
          <cell r="E122">
            <v>16</v>
          </cell>
          <cell r="F122">
            <v>9</v>
          </cell>
          <cell r="G122">
            <v>8.7777777777777768</v>
          </cell>
          <cell r="H122">
            <v>6</v>
          </cell>
          <cell r="I122">
            <v>6</v>
          </cell>
          <cell r="J122">
            <v>6</v>
          </cell>
          <cell r="K122">
            <v>6</v>
          </cell>
          <cell r="L122">
            <v>14.8</v>
          </cell>
          <cell r="M122">
            <v>10</v>
          </cell>
          <cell r="N122">
            <v>0</v>
          </cell>
          <cell r="O122">
            <v>2</v>
          </cell>
          <cell r="P122">
            <v>5</v>
          </cell>
          <cell r="Q122">
            <v>0</v>
          </cell>
          <cell r="R122">
            <v>17</v>
          </cell>
          <cell r="S122">
            <v>32</v>
          </cell>
        </row>
        <row r="123">
          <cell r="B123" t="str">
            <v>E022-01-0698/2017</v>
          </cell>
          <cell r="C123">
            <v>0</v>
          </cell>
          <cell r="D123">
            <v>4</v>
          </cell>
          <cell r="E123">
            <v>4</v>
          </cell>
          <cell r="F123">
            <v>8</v>
          </cell>
          <cell r="G123">
            <v>4.4444444444444455</v>
          </cell>
          <cell r="H123">
            <v>5</v>
          </cell>
          <cell r="I123">
            <v>6</v>
          </cell>
          <cell r="J123">
            <v>5</v>
          </cell>
          <cell r="K123">
            <v>5.333333333333333</v>
          </cell>
          <cell r="L123">
            <v>9.8000000000000007</v>
          </cell>
          <cell r="M123">
            <v>4</v>
          </cell>
          <cell r="N123">
            <v>6</v>
          </cell>
          <cell r="O123">
            <v>0</v>
          </cell>
          <cell r="P123">
            <v>0</v>
          </cell>
          <cell r="Q123">
            <v>6</v>
          </cell>
          <cell r="R123">
            <v>16</v>
          </cell>
          <cell r="S123">
            <v>26</v>
          </cell>
        </row>
        <row r="124">
          <cell r="B124" t="str">
            <v>E022-01-0710/2017</v>
          </cell>
          <cell r="C124" t="str">
            <v>Charles Karibu RIKA</v>
          </cell>
          <cell r="D124">
            <v>19</v>
          </cell>
          <cell r="E124">
            <v>16</v>
          </cell>
          <cell r="F124">
            <v>12</v>
          </cell>
          <cell r="G124">
            <v>11.777777777777777</v>
          </cell>
          <cell r="H124">
            <v>5</v>
          </cell>
          <cell r="I124">
            <v>6</v>
          </cell>
          <cell r="J124">
            <v>5</v>
          </cell>
          <cell r="K124">
            <v>5.333333333333333</v>
          </cell>
          <cell r="L124">
            <v>17.100000000000001</v>
          </cell>
          <cell r="M124">
            <v>19</v>
          </cell>
          <cell r="N124">
            <v>0</v>
          </cell>
          <cell r="O124">
            <v>11</v>
          </cell>
          <cell r="P124">
            <v>4</v>
          </cell>
          <cell r="Q124">
            <v>0</v>
          </cell>
          <cell r="R124">
            <v>34</v>
          </cell>
          <cell r="S124">
            <v>51</v>
          </cell>
        </row>
        <row r="125">
          <cell r="B125" t="str">
            <v>E022-01-0869/2016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 t="str">
            <v/>
          </cell>
          <cell r="M125">
            <v>14</v>
          </cell>
          <cell r="N125">
            <v>11</v>
          </cell>
          <cell r="O125">
            <v>13</v>
          </cell>
          <cell r="P125">
            <v>0</v>
          </cell>
          <cell r="Q125">
            <v>0</v>
          </cell>
          <cell r="R125">
            <v>38</v>
          </cell>
          <cell r="S125">
            <v>40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 refreshError="1">
        <row r="15">
          <cell r="B15" t="str">
            <v>E022-01-0935/2020</v>
          </cell>
          <cell r="C15" t="str">
            <v>Joan Wambui KABURA</v>
          </cell>
          <cell r="D15">
            <v>11</v>
          </cell>
          <cell r="E15">
            <v>15</v>
          </cell>
          <cell r="F15">
            <v>0</v>
          </cell>
          <cell r="G15">
            <v>4.3333333333333339</v>
          </cell>
          <cell r="H15">
            <v>6</v>
          </cell>
          <cell r="I15">
            <v>0</v>
          </cell>
          <cell r="J15">
            <v>3</v>
          </cell>
          <cell r="K15">
            <v>11</v>
          </cell>
          <cell r="L15">
            <v>11</v>
          </cell>
          <cell r="M15">
            <v>8</v>
          </cell>
          <cell r="N15">
            <v>10</v>
          </cell>
          <cell r="O15">
            <v>17.3</v>
          </cell>
          <cell r="P15">
            <v>19</v>
          </cell>
          <cell r="Q15">
            <v>0</v>
          </cell>
          <cell r="R15">
            <v>13.5</v>
          </cell>
          <cell r="S15">
            <v>0</v>
          </cell>
          <cell r="T15">
            <v>14</v>
          </cell>
          <cell r="U15">
            <v>46.5</v>
          </cell>
          <cell r="V15">
            <v>64</v>
          </cell>
        </row>
        <row r="16">
          <cell r="B16" t="str">
            <v>E022-01-1013/2020</v>
          </cell>
          <cell r="C16" t="str">
            <v>Stephen Mwangi MAINA</v>
          </cell>
          <cell r="D16">
            <v>13</v>
          </cell>
          <cell r="E16">
            <v>19</v>
          </cell>
          <cell r="F16">
            <v>0</v>
          </cell>
          <cell r="G16">
            <v>5.333333333333333</v>
          </cell>
          <cell r="H16">
            <v>5</v>
          </cell>
          <cell r="I16">
            <v>0</v>
          </cell>
          <cell r="J16">
            <v>2.5</v>
          </cell>
          <cell r="K16">
            <v>10</v>
          </cell>
          <cell r="L16">
            <v>9</v>
          </cell>
          <cell r="M16">
            <v>10</v>
          </cell>
          <cell r="N16">
            <v>9.6666666666666661</v>
          </cell>
          <cell r="O16">
            <v>17.5</v>
          </cell>
          <cell r="P16">
            <v>22</v>
          </cell>
          <cell r="Q16">
            <v>0</v>
          </cell>
          <cell r="R16">
            <v>13</v>
          </cell>
          <cell r="S16">
            <v>0</v>
          </cell>
          <cell r="T16">
            <v>10</v>
          </cell>
          <cell r="U16">
            <v>45</v>
          </cell>
          <cell r="V16">
            <v>63</v>
          </cell>
        </row>
        <row r="17">
          <cell r="B17" t="str">
            <v>E022-01-1014/2020</v>
          </cell>
          <cell r="C17" t="str">
            <v>Joseph Kamau WAINAINA</v>
          </cell>
          <cell r="D17">
            <v>12</v>
          </cell>
          <cell r="E17">
            <v>11</v>
          </cell>
          <cell r="F17">
            <v>0</v>
          </cell>
          <cell r="G17">
            <v>3.833333333333333</v>
          </cell>
          <cell r="H17">
            <v>5</v>
          </cell>
          <cell r="I17">
            <v>0</v>
          </cell>
          <cell r="J17">
            <v>2.5</v>
          </cell>
          <cell r="K17">
            <v>11</v>
          </cell>
          <cell r="L17">
            <v>9</v>
          </cell>
          <cell r="M17">
            <v>9</v>
          </cell>
          <cell r="N17">
            <v>9.6666666666666661</v>
          </cell>
          <cell r="O17">
            <v>16</v>
          </cell>
          <cell r="P17">
            <v>15</v>
          </cell>
          <cell r="Q17">
            <v>0</v>
          </cell>
          <cell r="R17">
            <v>8.5</v>
          </cell>
          <cell r="S17">
            <v>0</v>
          </cell>
          <cell r="T17">
            <v>5</v>
          </cell>
          <cell r="U17">
            <v>28.5</v>
          </cell>
          <cell r="V17">
            <v>45</v>
          </cell>
        </row>
        <row r="18">
          <cell r="B18" t="str">
            <v>E022-01-1015/2020</v>
          </cell>
          <cell r="C18" t="str">
            <v>Denis Wanyaga GITAU</v>
          </cell>
          <cell r="D18">
            <v>10</v>
          </cell>
          <cell r="E18">
            <v>12</v>
          </cell>
          <cell r="F18">
            <v>0</v>
          </cell>
          <cell r="G18">
            <v>3.666666666666667</v>
          </cell>
          <cell r="H18">
            <v>5</v>
          </cell>
          <cell r="I18">
            <v>0</v>
          </cell>
          <cell r="J18">
            <v>2.5</v>
          </cell>
          <cell r="K18">
            <v>10</v>
          </cell>
          <cell r="L18">
            <v>10</v>
          </cell>
          <cell r="M18">
            <v>9</v>
          </cell>
          <cell r="N18">
            <v>9.6666666666666661</v>
          </cell>
          <cell r="O18">
            <v>15.8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 t="str">
            <v/>
          </cell>
          <cell r="V18">
            <v>16</v>
          </cell>
        </row>
        <row r="19">
          <cell r="B19" t="str">
            <v>E022-01-1016/2020</v>
          </cell>
          <cell r="C19" t="str">
            <v>Moses Kimuhu WAITI</v>
          </cell>
          <cell r="D19">
            <v>13</v>
          </cell>
          <cell r="E19">
            <v>15</v>
          </cell>
          <cell r="F19">
            <v>0</v>
          </cell>
          <cell r="G19">
            <v>4.666666666666667</v>
          </cell>
          <cell r="H19">
            <v>5</v>
          </cell>
          <cell r="I19">
            <v>0</v>
          </cell>
          <cell r="J19">
            <v>2.5</v>
          </cell>
          <cell r="K19">
            <v>9</v>
          </cell>
          <cell r="L19">
            <v>8</v>
          </cell>
          <cell r="M19">
            <v>10</v>
          </cell>
          <cell r="N19">
            <v>8.9999999999999982</v>
          </cell>
          <cell r="O19">
            <v>16.2</v>
          </cell>
          <cell r="P19">
            <v>19</v>
          </cell>
          <cell r="Q19">
            <v>0</v>
          </cell>
          <cell r="R19">
            <v>14.5</v>
          </cell>
          <cell r="S19">
            <v>0</v>
          </cell>
          <cell r="T19">
            <v>12</v>
          </cell>
          <cell r="U19">
            <v>45.5</v>
          </cell>
          <cell r="V19">
            <v>62</v>
          </cell>
        </row>
        <row r="20">
          <cell r="B20" t="str">
            <v>E022-01-1017/2020</v>
          </cell>
          <cell r="C20" t="str">
            <v>Chris Mbuchiri NDUNG'U</v>
          </cell>
          <cell r="D20">
            <v>16</v>
          </cell>
          <cell r="E20">
            <v>19</v>
          </cell>
          <cell r="F20">
            <v>0</v>
          </cell>
          <cell r="G20">
            <v>5.8333333333333321</v>
          </cell>
          <cell r="H20">
            <v>4</v>
          </cell>
          <cell r="I20">
            <v>0</v>
          </cell>
          <cell r="J20">
            <v>2</v>
          </cell>
          <cell r="K20">
            <v>11</v>
          </cell>
          <cell r="L20">
            <v>8</v>
          </cell>
          <cell r="M20">
            <v>11</v>
          </cell>
          <cell r="N20">
            <v>10</v>
          </cell>
          <cell r="O20">
            <v>17.8</v>
          </cell>
          <cell r="P20">
            <v>22</v>
          </cell>
          <cell r="Q20">
            <v>15</v>
          </cell>
          <cell r="R20">
            <v>0</v>
          </cell>
          <cell r="S20">
            <v>0</v>
          </cell>
          <cell r="T20">
            <v>11</v>
          </cell>
          <cell r="U20">
            <v>48</v>
          </cell>
          <cell r="V20">
            <v>66</v>
          </cell>
        </row>
        <row r="21">
          <cell r="B21" t="str">
            <v>E022-01-1019/2020</v>
          </cell>
          <cell r="C21" t="str">
            <v>Yvonne Murugi MWITHALI</v>
          </cell>
          <cell r="D21">
            <v>11</v>
          </cell>
          <cell r="E21">
            <v>10</v>
          </cell>
          <cell r="F21">
            <v>0</v>
          </cell>
          <cell r="G21">
            <v>3.5</v>
          </cell>
          <cell r="H21">
            <v>4</v>
          </cell>
          <cell r="I21">
            <v>0</v>
          </cell>
          <cell r="J21">
            <v>2</v>
          </cell>
          <cell r="K21">
            <v>11</v>
          </cell>
          <cell r="L21">
            <v>10</v>
          </cell>
          <cell r="M21">
            <v>10</v>
          </cell>
          <cell r="N21">
            <v>10.333333333333332</v>
          </cell>
          <cell r="O21">
            <v>15.8</v>
          </cell>
          <cell r="P21">
            <v>19</v>
          </cell>
          <cell r="Q21">
            <v>7</v>
          </cell>
          <cell r="R21">
            <v>0</v>
          </cell>
          <cell r="S21">
            <v>7</v>
          </cell>
          <cell r="T21">
            <v>0</v>
          </cell>
          <cell r="U21">
            <v>33</v>
          </cell>
          <cell r="V21">
            <v>49</v>
          </cell>
        </row>
        <row r="22">
          <cell r="B22" t="str">
            <v>E022-01-1020/2020</v>
          </cell>
          <cell r="C22" t="str">
            <v>Nathaniel Joash MWANIKI</v>
          </cell>
          <cell r="D22">
            <v>14</v>
          </cell>
          <cell r="E22">
            <v>19</v>
          </cell>
          <cell r="F22">
            <v>0</v>
          </cell>
          <cell r="G22">
            <v>5.5</v>
          </cell>
          <cell r="H22">
            <v>5</v>
          </cell>
          <cell r="I22">
            <v>0</v>
          </cell>
          <cell r="J22">
            <v>2.5</v>
          </cell>
          <cell r="K22">
            <v>9</v>
          </cell>
          <cell r="L22">
            <v>10</v>
          </cell>
          <cell r="M22">
            <v>8</v>
          </cell>
          <cell r="N22">
            <v>8.9999999999999982</v>
          </cell>
          <cell r="O22">
            <v>17</v>
          </cell>
          <cell r="P22">
            <v>19</v>
          </cell>
          <cell r="Q22">
            <v>6</v>
          </cell>
          <cell r="R22">
            <v>6</v>
          </cell>
          <cell r="S22">
            <v>0</v>
          </cell>
          <cell r="T22">
            <v>0</v>
          </cell>
          <cell r="U22">
            <v>31</v>
          </cell>
          <cell r="V22">
            <v>48</v>
          </cell>
        </row>
        <row r="23">
          <cell r="B23" t="str">
            <v>E022-01-1021/2020</v>
          </cell>
          <cell r="C23" t="str">
            <v>David Kihara WANGOME</v>
          </cell>
          <cell r="D23">
            <v>13</v>
          </cell>
          <cell r="E23">
            <v>12</v>
          </cell>
          <cell r="F23">
            <v>0</v>
          </cell>
          <cell r="G23">
            <v>4.166666666666667</v>
          </cell>
          <cell r="H23">
            <v>6</v>
          </cell>
          <cell r="I23">
            <v>0</v>
          </cell>
          <cell r="J23">
            <v>3</v>
          </cell>
          <cell r="K23">
            <v>11</v>
          </cell>
          <cell r="L23">
            <v>10</v>
          </cell>
          <cell r="M23">
            <v>8</v>
          </cell>
          <cell r="N23">
            <v>9.6666666666666661</v>
          </cell>
          <cell r="O23">
            <v>16.8</v>
          </cell>
          <cell r="P23">
            <v>15</v>
          </cell>
          <cell r="Q23">
            <v>0</v>
          </cell>
          <cell r="R23">
            <v>11.5</v>
          </cell>
          <cell r="S23">
            <v>0</v>
          </cell>
          <cell r="T23">
            <v>5</v>
          </cell>
          <cell r="U23">
            <v>31.5</v>
          </cell>
          <cell r="V23">
            <v>48</v>
          </cell>
        </row>
        <row r="24">
          <cell r="B24" t="str">
            <v>E022-01-1022/2020</v>
          </cell>
          <cell r="C24" t="str">
            <v>Joseph Gichuki MBATHI</v>
          </cell>
          <cell r="D24">
            <v>15</v>
          </cell>
          <cell r="E24">
            <v>12</v>
          </cell>
          <cell r="F24">
            <v>0</v>
          </cell>
          <cell r="G24">
            <v>4.5</v>
          </cell>
          <cell r="H24">
            <v>6</v>
          </cell>
          <cell r="I24">
            <v>0</v>
          </cell>
          <cell r="J24">
            <v>3</v>
          </cell>
          <cell r="K24">
            <v>9</v>
          </cell>
          <cell r="L24">
            <v>8</v>
          </cell>
          <cell r="M24">
            <v>10</v>
          </cell>
          <cell r="N24">
            <v>8.9999999999999982</v>
          </cell>
          <cell r="O24">
            <v>16.5</v>
          </cell>
          <cell r="P24">
            <v>18</v>
          </cell>
          <cell r="Q24">
            <v>9</v>
          </cell>
          <cell r="R24">
            <v>9.5</v>
          </cell>
          <cell r="S24">
            <v>0</v>
          </cell>
          <cell r="T24">
            <v>0</v>
          </cell>
          <cell r="U24">
            <v>36.5</v>
          </cell>
          <cell r="V24">
            <v>53</v>
          </cell>
        </row>
        <row r="25">
          <cell r="B25" t="str">
            <v>E022-01-1024/2020</v>
          </cell>
          <cell r="C25" t="str">
            <v>John Kabue MUMBI</v>
          </cell>
          <cell r="D25">
            <v>10</v>
          </cell>
          <cell r="E25">
            <v>17</v>
          </cell>
          <cell r="F25">
            <v>0</v>
          </cell>
          <cell r="G25">
            <v>4.5</v>
          </cell>
          <cell r="H25">
            <v>5</v>
          </cell>
          <cell r="I25">
            <v>0</v>
          </cell>
          <cell r="J25">
            <v>2.5</v>
          </cell>
          <cell r="K25">
            <v>11</v>
          </cell>
          <cell r="L25">
            <v>9</v>
          </cell>
          <cell r="M25">
            <v>11</v>
          </cell>
          <cell r="N25">
            <v>10.333333333333332</v>
          </cell>
          <cell r="O25">
            <v>17.3</v>
          </cell>
          <cell r="P25">
            <v>15</v>
          </cell>
          <cell r="Q25">
            <v>17</v>
          </cell>
          <cell r="R25">
            <v>0</v>
          </cell>
          <cell r="S25">
            <v>0</v>
          </cell>
          <cell r="T25">
            <v>11</v>
          </cell>
          <cell r="U25">
            <v>43</v>
          </cell>
          <cell r="V25">
            <v>60</v>
          </cell>
        </row>
        <row r="26">
          <cell r="B26" t="str">
            <v>E022-01-1025/2020</v>
          </cell>
          <cell r="C26" t="str">
            <v>David Bundi WAWERU</v>
          </cell>
          <cell r="D26">
            <v>15</v>
          </cell>
          <cell r="E26">
            <v>19</v>
          </cell>
          <cell r="F26">
            <v>0</v>
          </cell>
          <cell r="G26">
            <v>5.6666666666666661</v>
          </cell>
          <cell r="H26">
            <v>5</v>
          </cell>
          <cell r="I26">
            <v>0</v>
          </cell>
          <cell r="J26">
            <v>2.5</v>
          </cell>
          <cell r="K26">
            <v>9</v>
          </cell>
          <cell r="L26">
            <v>8</v>
          </cell>
          <cell r="M26">
            <v>11</v>
          </cell>
          <cell r="N26">
            <v>9.3333333333333339</v>
          </cell>
          <cell r="O26">
            <v>17.5</v>
          </cell>
          <cell r="P26">
            <v>17</v>
          </cell>
          <cell r="Q26">
            <v>15</v>
          </cell>
          <cell r="R26">
            <v>0</v>
          </cell>
          <cell r="S26">
            <v>0</v>
          </cell>
          <cell r="T26">
            <v>8</v>
          </cell>
          <cell r="U26">
            <v>40</v>
          </cell>
          <cell r="V26">
            <v>58</v>
          </cell>
        </row>
        <row r="27">
          <cell r="B27" t="str">
            <v>E022-01-1026/2020</v>
          </cell>
          <cell r="C27" t="str">
            <v>Dennis Wamutitu WAMBUGU</v>
          </cell>
          <cell r="D27">
            <v>10</v>
          </cell>
          <cell r="E27">
            <v>13</v>
          </cell>
          <cell r="F27">
            <v>0</v>
          </cell>
          <cell r="G27">
            <v>3.833333333333333</v>
          </cell>
          <cell r="H27">
            <v>5</v>
          </cell>
          <cell r="I27">
            <v>0</v>
          </cell>
          <cell r="J27">
            <v>2.5</v>
          </cell>
          <cell r="K27">
            <v>11</v>
          </cell>
          <cell r="L27">
            <v>8</v>
          </cell>
          <cell r="M27">
            <v>11</v>
          </cell>
          <cell r="N27">
            <v>10</v>
          </cell>
          <cell r="O27">
            <v>16.3</v>
          </cell>
          <cell r="P27">
            <v>11</v>
          </cell>
          <cell r="Q27">
            <v>15</v>
          </cell>
          <cell r="R27">
            <v>0</v>
          </cell>
          <cell r="S27">
            <v>0</v>
          </cell>
          <cell r="T27">
            <v>3</v>
          </cell>
          <cell r="U27">
            <v>29</v>
          </cell>
          <cell r="V27">
            <v>45</v>
          </cell>
        </row>
        <row r="28">
          <cell r="B28" t="str">
            <v>E022-01-1027/2020</v>
          </cell>
          <cell r="C28" t="str">
            <v>Alfred Githinji GICHIA</v>
          </cell>
          <cell r="D28">
            <v>15</v>
          </cell>
          <cell r="E28">
            <v>10</v>
          </cell>
          <cell r="F28">
            <v>0</v>
          </cell>
          <cell r="G28">
            <v>4.1666666666666661</v>
          </cell>
          <cell r="H28">
            <v>6</v>
          </cell>
          <cell r="I28">
            <v>0</v>
          </cell>
          <cell r="J28">
            <v>3</v>
          </cell>
          <cell r="K28">
            <v>9</v>
          </cell>
          <cell r="L28">
            <v>8</v>
          </cell>
          <cell r="M28">
            <v>8</v>
          </cell>
          <cell r="N28">
            <v>8.3333333333333321</v>
          </cell>
          <cell r="O28">
            <v>15.5</v>
          </cell>
          <cell r="P28">
            <v>15</v>
          </cell>
          <cell r="Q28">
            <v>0</v>
          </cell>
          <cell r="R28">
            <v>10</v>
          </cell>
          <cell r="S28">
            <v>0</v>
          </cell>
          <cell r="T28">
            <v>11</v>
          </cell>
          <cell r="U28">
            <v>36</v>
          </cell>
          <cell r="V28">
            <v>52</v>
          </cell>
        </row>
        <row r="29">
          <cell r="B29" t="str">
            <v>E022-01-1028/2020</v>
          </cell>
          <cell r="C29" t="str">
            <v>Marvin Dennis Muchugi WAIREGI</v>
          </cell>
          <cell r="D29">
            <v>14</v>
          </cell>
          <cell r="E29">
            <v>11</v>
          </cell>
          <cell r="F29">
            <v>0</v>
          </cell>
          <cell r="G29">
            <v>4.1666666666666661</v>
          </cell>
          <cell r="H29">
            <v>4</v>
          </cell>
          <cell r="I29">
            <v>0</v>
          </cell>
          <cell r="J29">
            <v>2</v>
          </cell>
          <cell r="K29">
            <v>10</v>
          </cell>
          <cell r="L29">
            <v>11</v>
          </cell>
          <cell r="M29">
            <v>10</v>
          </cell>
          <cell r="N29">
            <v>10.333333333333332</v>
          </cell>
          <cell r="O29">
            <v>16.5</v>
          </cell>
          <cell r="P29">
            <v>16</v>
          </cell>
          <cell r="Q29">
            <v>9</v>
          </cell>
          <cell r="R29">
            <v>8</v>
          </cell>
          <cell r="S29">
            <v>0</v>
          </cell>
          <cell r="T29">
            <v>0</v>
          </cell>
          <cell r="U29">
            <v>33</v>
          </cell>
          <cell r="V29">
            <v>50</v>
          </cell>
        </row>
        <row r="30">
          <cell r="B30" t="str">
            <v>E022-01-1029/2020</v>
          </cell>
          <cell r="C30" t="str">
            <v>George Muhia NGOTHO</v>
          </cell>
          <cell r="D30">
            <v>11</v>
          </cell>
          <cell r="E30">
            <v>16</v>
          </cell>
          <cell r="F30">
            <v>0</v>
          </cell>
          <cell r="G30">
            <v>4.5</v>
          </cell>
          <cell r="H30">
            <v>4</v>
          </cell>
          <cell r="I30">
            <v>0</v>
          </cell>
          <cell r="J30">
            <v>2</v>
          </cell>
          <cell r="K30">
            <v>9</v>
          </cell>
          <cell r="L30">
            <v>8</v>
          </cell>
          <cell r="M30">
            <v>10</v>
          </cell>
          <cell r="N30">
            <v>8.9999999999999982</v>
          </cell>
          <cell r="O30">
            <v>15.5</v>
          </cell>
          <cell r="P30">
            <v>13</v>
          </cell>
          <cell r="Q30">
            <v>15</v>
          </cell>
          <cell r="R30">
            <v>9.5</v>
          </cell>
          <cell r="S30">
            <v>0</v>
          </cell>
          <cell r="T30">
            <v>0</v>
          </cell>
          <cell r="U30">
            <v>37.5</v>
          </cell>
          <cell r="V30">
            <v>53</v>
          </cell>
        </row>
        <row r="31">
          <cell r="B31" t="str">
            <v>E022-01-1030/2020</v>
          </cell>
          <cell r="C31" t="str">
            <v>Denis Karanja NJUGUNA</v>
          </cell>
          <cell r="D31">
            <v>11</v>
          </cell>
          <cell r="E31">
            <v>14</v>
          </cell>
          <cell r="F31">
            <v>0</v>
          </cell>
          <cell r="G31">
            <v>4.1666666666666661</v>
          </cell>
          <cell r="H31">
            <v>5</v>
          </cell>
          <cell r="I31">
            <v>0</v>
          </cell>
          <cell r="J31">
            <v>2.5</v>
          </cell>
          <cell r="K31">
            <v>9</v>
          </cell>
          <cell r="L31">
            <v>8</v>
          </cell>
          <cell r="M31">
            <v>9</v>
          </cell>
          <cell r="N31">
            <v>8.6666666666666661</v>
          </cell>
          <cell r="O31">
            <v>15.3</v>
          </cell>
          <cell r="P31">
            <v>20</v>
          </cell>
          <cell r="Q31">
            <v>0</v>
          </cell>
          <cell r="R31">
            <v>13</v>
          </cell>
          <cell r="S31">
            <v>0</v>
          </cell>
          <cell r="T31">
            <v>13</v>
          </cell>
          <cell r="U31">
            <v>46</v>
          </cell>
          <cell r="V31">
            <v>61</v>
          </cell>
        </row>
        <row r="32">
          <cell r="B32" t="str">
            <v>E022-01-1031/2020</v>
          </cell>
          <cell r="C32" t="str">
            <v>Alex Kamau WANGARI</v>
          </cell>
          <cell r="D32">
            <v>10</v>
          </cell>
          <cell r="E32">
            <v>11</v>
          </cell>
          <cell r="F32">
            <v>0</v>
          </cell>
          <cell r="G32">
            <v>3.5</v>
          </cell>
          <cell r="H32">
            <v>6</v>
          </cell>
          <cell r="I32">
            <v>0</v>
          </cell>
          <cell r="J32">
            <v>3</v>
          </cell>
          <cell r="K32">
            <v>11</v>
          </cell>
          <cell r="L32">
            <v>9</v>
          </cell>
          <cell r="M32">
            <v>11</v>
          </cell>
          <cell r="N32">
            <v>10.333333333333332</v>
          </cell>
          <cell r="O32">
            <v>16.8</v>
          </cell>
          <cell r="P32">
            <v>19</v>
          </cell>
          <cell r="Q32">
            <v>15</v>
          </cell>
          <cell r="R32">
            <v>12.5</v>
          </cell>
          <cell r="S32">
            <v>0</v>
          </cell>
          <cell r="T32">
            <v>0</v>
          </cell>
          <cell r="U32">
            <v>46.5</v>
          </cell>
          <cell r="V32">
            <v>63</v>
          </cell>
        </row>
        <row r="33">
          <cell r="B33" t="str">
            <v>E022-01-1032/2020</v>
          </cell>
          <cell r="C33" t="str">
            <v>Douglas Ndukuyo MWANIKI</v>
          </cell>
          <cell r="D33">
            <v>20</v>
          </cell>
          <cell r="E33">
            <v>14</v>
          </cell>
          <cell r="F33">
            <v>0</v>
          </cell>
          <cell r="G33">
            <v>5.6666666666666661</v>
          </cell>
          <cell r="H33">
            <v>6</v>
          </cell>
          <cell r="I33">
            <v>0</v>
          </cell>
          <cell r="J33">
            <v>3</v>
          </cell>
          <cell r="K33">
            <v>9</v>
          </cell>
          <cell r="L33">
            <v>9</v>
          </cell>
          <cell r="M33">
            <v>8</v>
          </cell>
          <cell r="N33">
            <v>8.6666666666666661</v>
          </cell>
          <cell r="O33">
            <v>17.3</v>
          </cell>
          <cell r="P33">
            <v>24</v>
          </cell>
          <cell r="Q33">
            <v>0</v>
          </cell>
          <cell r="R33">
            <v>0</v>
          </cell>
          <cell r="S33">
            <v>14</v>
          </cell>
          <cell r="T33">
            <v>12</v>
          </cell>
          <cell r="U33">
            <v>50</v>
          </cell>
          <cell r="V33">
            <v>67</v>
          </cell>
        </row>
        <row r="34">
          <cell r="B34" t="str">
            <v>E022-01-1033/2020</v>
          </cell>
          <cell r="C34" t="str">
            <v>Simon Mwaura GICHIRI</v>
          </cell>
          <cell r="D34">
            <v>17</v>
          </cell>
          <cell r="E34">
            <v>12</v>
          </cell>
          <cell r="F34">
            <v>0</v>
          </cell>
          <cell r="G34">
            <v>4.833333333333333</v>
          </cell>
          <cell r="H34">
            <v>6</v>
          </cell>
          <cell r="I34">
            <v>0</v>
          </cell>
          <cell r="J34">
            <v>3</v>
          </cell>
          <cell r="K34">
            <v>11</v>
          </cell>
          <cell r="L34">
            <v>9</v>
          </cell>
          <cell r="M34">
            <v>9</v>
          </cell>
          <cell r="N34">
            <v>9.6666666666666661</v>
          </cell>
          <cell r="O34">
            <v>17.5</v>
          </cell>
          <cell r="P34">
            <v>21</v>
          </cell>
          <cell r="Q34">
            <v>0</v>
          </cell>
          <cell r="R34">
            <v>13.5</v>
          </cell>
          <cell r="S34">
            <v>0</v>
          </cell>
          <cell r="T34">
            <v>13</v>
          </cell>
          <cell r="U34">
            <v>47.5</v>
          </cell>
          <cell r="V34">
            <v>65</v>
          </cell>
        </row>
        <row r="35">
          <cell r="B35" t="str">
            <v>E022-01-1035/2020</v>
          </cell>
          <cell r="C35" t="str">
            <v>Agnes Mulekye MUTEMI</v>
          </cell>
          <cell r="D35">
            <v>10</v>
          </cell>
          <cell r="E35">
            <v>15</v>
          </cell>
          <cell r="F35">
            <v>0</v>
          </cell>
          <cell r="G35">
            <v>4.1666666666666661</v>
          </cell>
          <cell r="H35">
            <v>5</v>
          </cell>
          <cell r="I35">
            <v>0</v>
          </cell>
          <cell r="J35">
            <v>2.5</v>
          </cell>
          <cell r="K35">
            <v>10</v>
          </cell>
          <cell r="L35">
            <v>10</v>
          </cell>
          <cell r="M35">
            <v>10</v>
          </cell>
          <cell r="N35">
            <v>10</v>
          </cell>
          <cell r="O35">
            <v>16.7</v>
          </cell>
          <cell r="P35">
            <v>21</v>
          </cell>
          <cell r="Q35">
            <v>0</v>
          </cell>
          <cell r="R35">
            <v>0</v>
          </cell>
          <cell r="S35">
            <v>13</v>
          </cell>
          <cell r="T35">
            <v>8</v>
          </cell>
          <cell r="U35">
            <v>42</v>
          </cell>
          <cell r="V35">
            <v>59</v>
          </cell>
        </row>
        <row r="36">
          <cell r="B36" t="str">
            <v>E022-01-1038/2020</v>
          </cell>
          <cell r="C36" t="str">
            <v>Ian Kamau NJUGUNA</v>
          </cell>
          <cell r="D36">
            <v>10</v>
          </cell>
          <cell r="E36">
            <v>13</v>
          </cell>
          <cell r="F36">
            <v>0</v>
          </cell>
          <cell r="G36">
            <v>3.833333333333333</v>
          </cell>
          <cell r="H36">
            <v>4</v>
          </cell>
          <cell r="I36">
            <v>0</v>
          </cell>
          <cell r="J36">
            <v>2</v>
          </cell>
          <cell r="K36">
            <v>11</v>
          </cell>
          <cell r="L36">
            <v>9</v>
          </cell>
          <cell r="M36">
            <v>8</v>
          </cell>
          <cell r="N36">
            <v>9.3333333333333339</v>
          </cell>
          <cell r="O36">
            <v>15.2</v>
          </cell>
          <cell r="P36">
            <v>12</v>
          </cell>
          <cell r="Q36">
            <v>0</v>
          </cell>
          <cell r="R36">
            <v>5.5</v>
          </cell>
          <cell r="S36">
            <v>0</v>
          </cell>
          <cell r="T36">
            <v>7</v>
          </cell>
          <cell r="U36">
            <v>24.5</v>
          </cell>
          <cell r="V36">
            <v>40</v>
          </cell>
        </row>
        <row r="37">
          <cell r="B37" t="str">
            <v>E022-01-1040/2020</v>
          </cell>
          <cell r="C37" t="str">
            <v>Salome Mukuhi KIIRIA</v>
          </cell>
          <cell r="D37">
            <v>21</v>
          </cell>
          <cell r="E37">
            <v>19</v>
          </cell>
          <cell r="F37">
            <v>0</v>
          </cell>
          <cell r="G37">
            <v>6.6666666666666661</v>
          </cell>
          <cell r="H37">
            <v>6</v>
          </cell>
          <cell r="I37">
            <v>0</v>
          </cell>
          <cell r="J37">
            <v>3</v>
          </cell>
          <cell r="K37">
            <v>10</v>
          </cell>
          <cell r="L37">
            <v>8</v>
          </cell>
          <cell r="M37">
            <v>10</v>
          </cell>
          <cell r="N37">
            <v>9.3333333333333339</v>
          </cell>
          <cell r="O37">
            <v>19</v>
          </cell>
          <cell r="P37">
            <v>24</v>
          </cell>
          <cell r="Q37">
            <v>0</v>
          </cell>
          <cell r="R37">
            <v>15</v>
          </cell>
          <cell r="S37">
            <v>0</v>
          </cell>
          <cell r="T37">
            <v>16</v>
          </cell>
          <cell r="U37">
            <v>55</v>
          </cell>
          <cell r="V37">
            <v>74</v>
          </cell>
        </row>
        <row r="38">
          <cell r="B38" t="str">
            <v>E022-01-1041/2020</v>
          </cell>
          <cell r="C38" t="str">
            <v>Moses Mwangi KANGETHE</v>
          </cell>
          <cell r="D38">
            <v>10</v>
          </cell>
          <cell r="E38">
            <v>13</v>
          </cell>
          <cell r="F38">
            <v>0</v>
          </cell>
          <cell r="G38">
            <v>3.833333333333333</v>
          </cell>
          <cell r="H38">
            <v>4</v>
          </cell>
          <cell r="I38">
            <v>0</v>
          </cell>
          <cell r="J38">
            <v>2</v>
          </cell>
          <cell r="K38">
            <v>11</v>
          </cell>
          <cell r="L38">
            <v>11</v>
          </cell>
          <cell r="M38">
            <v>11</v>
          </cell>
          <cell r="N38">
            <v>10.999999999999998</v>
          </cell>
          <cell r="O38">
            <v>16.8</v>
          </cell>
          <cell r="P38">
            <v>16</v>
          </cell>
          <cell r="Q38">
            <v>8</v>
          </cell>
          <cell r="R38">
            <v>0</v>
          </cell>
          <cell r="S38">
            <v>10</v>
          </cell>
          <cell r="T38">
            <v>0</v>
          </cell>
          <cell r="U38">
            <v>34</v>
          </cell>
          <cell r="V38">
            <v>51</v>
          </cell>
        </row>
        <row r="39">
          <cell r="B39" t="str">
            <v>E022-01-1042/2020</v>
          </cell>
          <cell r="C39" t="str">
            <v>Stephen Munzyu MAINGI</v>
          </cell>
          <cell r="D39">
            <v>20</v>
          </cell>
          <cell r="E39">
            <v>14</v>
          </cell>
          <cell r="F39">
            <v>0</v>
          </cell>
          <cell r="G39">
            <v>5.6666666666666661</v>
          </cell>
          <cell r="H39">
            <v>4</v>
          </cell>
          <cell r="I39">
            <v>0</v>
          </cell>
          <cell r="J39">
            <v>2</v>
          </cell>
          <cell r="K39">
            <v>9</v>
          </cell>
          <cell r="L39">
            <v>10</v>
          </cell>
          <cell r="M39">
            <v>10</v>
          </cell>
          <cell r="N39">
            <v>9.6666666666666661</v>
          </cell>
          <cell r="O39">
            <v>17.3</v>
          </cell>
          <cell r="P39">
            <v>19</v>
          </cell>
          <cell r="Q39">
            <v>13</v>
          </cell>
          <cell r="R39">
            <v>13</v>
          </cell>
          <cell r="S39">
            <v>0</v>
          </cell>
          <cell r="T39">
            <v>0</v>
          </cell>
          <cell r="U39">
            <v>45</v>
          </cell>
          <cell r="V39">
            <v>62</v>
          </cell>
        </row>
        <row r="40">
          <cell r="B40" t="str">
            <v>E022-01-1043/2020</v>
          </cell>
          <cell r="C40" t="str">
            <v>Amos Sila MULWA</v>
          </cell>
          <cell r="D40">
            <v>19</v>
          </cell>
          <cell r="E40">
            <v>15</v>
          </cell>
          <cell r="F40">
            <v>0</v>
          </cell>
          <cell r="G40">
            <v>5.6666666666666661</v>
          </cell>
          <cell r="H40">
            <v>6</v>
          </cell>
          <cell r="I40">
            <v>0</v>
          </cell>
          <cell r="J40">
            <v>3</v>
          </cell>
          <cell r="K40">
            <v>10</v>
          </cell>
          <cell r="L40">
            <v>11</v>
          </cell>
          <cell r="M40">
            <v>8</v>
          </cell>
          <cell r="N40">
            <v>9.6666666666666661</v>
          </cell>
          <cell r="O40">
            <v>18.3</v>
          </cell>
          <cell r="P40">
            <v>20</v>
          </cell>
          <cell r="Q40">
            <v>15</v>
          </cell>
          <cell r="R40">
            <v>0</v>
          </cell>
          <cell r="S40">
            <v>0</v>
          </cell>
          <cell r="T40">
            <v>12</v>
          </cell>
          <cell r="U40">
            <v>47</v>
          </cell>
          <cell r="V40">
            <v>65</v>
          </cell>
        </row>
        <row r="41">
          <cell r="B41" t="str">
            <v>E022-01-1044/2020</v>
          </cell>
          <cell r="C41" t="str">
            <v>Muthawa KIVAA</v>
          </cell>
          <cell r="D41">
            <v>13</v>
          </cell>
          <cell r="E41">
            <v>12</v>
          </cell>
          <cell r="F41">
            <v>0</v>
          </cell>
          <cell r="G41">
            <v>4.166666666666667</v>
          </cell>
          <cell r="H41">
            <v>6</v>
          </cell>
          <cell r="I41">
            <v>0</v>
          </cell>
          <cell r="J41">
            <v>3</v>
          </cell>
          <cell r="K41">
            <v>9</v>
          </cell>
          <cell r="L41">
            <v>11</v>
          </cell>
          <cell r="M41">
            <v>11</v>
          </cell>
          <cell r="N41">
            <v>10.333333333333332</v>
          </cell>
          <cell r="O41">
            <v>17.5</v>
          </cell>
          <cell r="P41">
            <v>21</v>
          </cell>
          <cell r="Q41">
            <v>0</v>
          </cell>
          <cell r="R41">
            <v>10</v>
          </cell>
          <cell r="S41">
            <v>12</v>
          </cell>
          <cell r="T41">
            <v>0</v>
          </cell>
          <cell r="U41">
            <v>43</v>
          </cell>
          <cell r="V41">
            <v>61</v>
          </cell>
        </row>
        <row r="42">
          <cell r="B42" t="str">
            <v>E022-01-1045/2020</v>
          </cell>
          <cell r="C42" t="str">
            <v>Joshua Maina KAMAU</v>
          </cell>
          <cell r="D42">
            <v>19</v>
          </cell>
          <cell r="E42">
            <v>12</v>
          </cell>
          <cell r="F42">
            <v>0</v>
          </cell>
          <cell r="G42">
            <v>5.1666666666666661</v>
          </cell>
          <cell r="H42">
            <v>4</v>
          </cell>
          <cell r="I42">
            <v>0</v>
          </cell>
          <cell r="J42">
            <v>2</v>
          </cell>
          <cell r="K42">
            <v>11</v>
          </cell>
          <cell r="L42">
            <v>9</v>
          </cell>
          <cell r="M42">
            <v>8</v>
          </cell>
          <cell r="N42">
            <v>9.3333333333333339</v>
          </cell>
          <cell r="O42">
            <v>16.5</v>
          </cell>
          <cell r="P42">
            <v>20</v>
          </cell>
          <cell r="Q42">
            <v>10</v>
          </cell>
          <cell r="R42">
            <v>0</v>
          </cell>
          <cell r="S42">
            <v>0</v>
          </cell>
          <cell r="T42">
            <v>3</v>
          </cell>
          <cell r="U42">
            <v>33</v>
          </cell>
          <cell r="V42">
            <v>50</v>
          </cell>
        </row>
        <row r="43">
          <cell r="B43" t="str">
            <v>E022-01-1046/2020</v>
          </cell>
          <cell r="C43" t="str">
            <v>Sally Kinya KIMATHI</v>
          </cell>
          <cell r="D43">
            <v>19</v>
          </cell>
          <cell r="E43">
            <v>18</v>
          </cell>
          <cell r="F43">
            <v>0</v>
          </cell>
          <cell r="G43">
            <v>6.166666666666667</v>
          </cell>
          <cell r="H43">
            <v>5</v>
          </cell>
          <cell r="I43">
            <v>0</v>
          </cell>
          <cell r="J43">
            <v>2.5</v>
          </cell>
          <cell r="K43">
            <v>11</v>
          </cell>
          <cell r="L43">
            <v>8</v>
          </cell>
          <cell r="M43">
            <v>11</v>
          </cell>
          <cell r="N43">
            <v>10</v>
          </cell>
          <cell r="O43">
            <v>18.7</v>
          </cell>
          <cell r="P43">
            <v>22</v>
          </cell>
          <cell r="Q43">
            <v>18</v>
          </cell>
          <cell r="R43">
            <v>0</v>
          </cell>
          <cell r="S43">
            <v>16</v>
          </cell>
          <cell r="T43">
            <v>0</v>
          </cell>
          <cell r="U43">
            <v>56</v>
          </cell>
          <cell r="V43">
            <v>75</v>
          </cell>
        </row>
        <row r="44">
          <cell r="B44" t="str">
            <v>E022-01-1047/2020</v>
          </cell>
          <cell r="C44" t="str">
            <v>Angela Waithera MAINA</v>
          </cell>
          <cell r="D44">
            <v>11</v>
          </cell>
          <cell r="E44">
            <v>12</v>
          </cell>
          <cell r="F44">
            <v>0</v>
          </cell>
          <cell r="G44">
            <v>3.833333333333333</v>
          </cell>
          <cell r="H44">
            <v>5</v>
          </cell>
          <cell r="I44">
            <v>0</v>
          </cell>
          <cell r="J44">
            <v>2.5</v>
          </cell>
          <cell r="K44">
            <v>9</v>
          </cell>
          <cell r="L44">
            <v>9</v>
          </cell>
          <cell r="M44">
            <v>11</v>
          </cell>
          <cell r="N44">
            <v>9.6666666666666661</v>
          </cell>
          <cell r="O44">
            <v>16</v>
          </cell>
          <cell r="P44">
            <v>13</v>
          </cell>
          <cell r="Q44">
            <v>12</v>
          </cell>
          <cell r="R44">
            <v>0</v>
          </cell>
          <cell r="S44">
            <v>4</v>
          </cell>
          <cell r="T44">
            <v>0</v>
          </cell>
          <cell r="U44">
            <v>29</v>
          </cell>
          <cell r="V44">
            <v>45</v>
          </cell>
        </row>
        <row r="45">
          <cell r="B45" t="str">
            <v>E022-01-1048/2020</v>
          </cell>
          <cell r="C45" t="str">
            <v>Tony Clinton MUTUMA</v>
          </cell>
          <cell r="D45">
            <v>14</v>
          </cell>
          <cell r="E45">
            <v>16</v>
          </cell>
          <cell r="F45">
            <v>0</v>
          </cell>
          <cell r="G45">
            <v>5</v>
          </cell>
          <cell r="H45">
            <v>4</v>
          </cell>
          <cell r="I45">
            <v>0</v>
          </cell>
          <cell r="J45">
            <v>2</v>
          </cell>
          <cell r="K45">
            <v>10</v>
          </cell>
          <cell r="L45">
            <v>8</v>
          </cell>
          <cell r="M45">
            <v>11</v>
          </cell>
          <cell r="N45">
            <v>9.6666666666666661</v>
          </cell>
          <cell r="O45">
            <v>16.7</v>
          </cell>
          <cell r="P45">
            <v>19</v>
          </cell>
          <cell r="Q45">
            <v>13</v>
          </cell>
          <cell r="R45">
            <v>7.5</v>
          </cell>
          <cell r="S45">
            <v>0</v>
          </cell>
          <cell r="T45">
            <v>0</v>
          </cell>
          <cell r="U45">
            <v>39.5</v>
          </cell>
          <cell r="V45">
            <v>56</v>
          </cell>
        </row>
        <row r="46">
          <cell r="B46" t="str">
            <v>E022-01-1050/2020</v>
          </cell>
          <cell r="C46" t="str">
            <v>Lewis Murithi MWENDA</v>
          </cell>
          <cell r="D46">
            <v>24</v>
          </cell>
          <cell r="E46">
            <v>20</v>
          </cell>
          <cell r="F46">
            <v>0</v>
          </cell>
          <cell r="G46">
            <v>7.3333333333333339</v>
          </cell>
          <cell r="H46">
            <v>4</v>
          </cell>
          <cell r="I46">
            <v>0</v>
          </cell>
          <cell r="J46">
            <v>2</v>
          </cell>
          <cell r="K46">
            <v>9</v>
          </cell>
          <cell r="L46">
            <v>8</v>
          </cell>
          <cell r="M46">
            <v>11</v>
          </cell>
          <cell r="N46">
            <v>9.3333333333333339</v>
          </cell>
          <cell r="O46">
            <v>18.7</v>
          </cell>
          <cell r="P46">
            <v>27</v>
          </cell>
          <cell r="Q46">
            <v>0</v>
          </cell>
          <cell r="R46">
            <v>0</v>
          </cell>
          <cell r="S46">
            <v>15</v>
          </cell>
          <cell r="T46">
            <v>16</v>
          </cell>
          <cell r="U46">
            <v>58</v>
          </cell>
          <cell r="V46">
            <v>77</v>
          </cell>
        </row>
        <row r="47">
          <cell r="B47" t="str">
            <v>E022-01-1052/2020</v>
          </cell>
          <cell r="C47" t="str">
            <v>Victor MWIRIGI</v>
          </cell>
          <cell r="D47">
            <v>12</v>
          </cell>
          <cell r="E47">
            <v>14</v>
          </cell>
          <cell r="F47">
            <v>0</v>
          </cell>
          <cell r="G47">
            <v>4.3333333333333339</v>
          </cell>
          <cell r="H47">
            <v>5</v>
          </cell>
          <cell r="I47">
            <v>0</v>
          </cell>
          <cell r="J47">
            <v>2.5</v>
          </cell>
          <cell r="K47">
            <v>9</v>
          </cell>
          <cell r="L47">
            <v>11</v>
          </cell>
          <cell r="M47">
            <v>9</v>
          </cell>
          <cell r="N47">
            <v>9.6666666666666661</v>
          </cell>
          <cell r="O47">
            <v>16.5</v>
          </cell>
          <cell r="P47">
            <v>21</v>
          </cell>
          <cell r="Q47">
            <v>0</v>
          </cell>
          <cell r="R47">
            <v>7.5</v>
          </cell>
          <cell r="S47">
            <v>10</v>
          </cell>
          <cell r="T47">
            <v>0</v>
          </cell>
          <cell r="U47">
            <v>38.5</v>
          </cell>
          <cell r="V47">
            <v>55</v>
          </cell>
        </row>
        <row r="48">
          <cell r="B48" t="str">
            <v>E022-01-1054/2020</v>
          </cell>
          <cell r="C48" t="str">
            <v>Julius Righa MGHANGA</v>
          </cell>
          <cell r="D48">
            <v>14</v>
          </cell>
          <cell r="E48">
            <v>12</v>
          </cell>
          <cell r="F48">
            <v>0</v>
          </cell>
          <cell r="G48">
            <v>4.3333333333333339</v>
          </cell>
          <cell r="H48">
            <v>5</v>
          </cell>
          <cell r="I48">
            <v>0</v>
          </cell>
          <cell r="J48">
            <v>2.5</v>
          </cell>
          <cell r="K48">
            <v>11</v>
          </cell>
          <cell r="L48">
            <v>8</v>
          </cell>
          <cell r="M48">
            <v>9</v>
          </cell>
          <cell r="N48">
            <v>9.3333333333333339</v>
          </cell>
          <cell r="O48">
            <v>16.2</v>
          </cell>
          <cell r="P48">
            <v>23</v>
          </cell>
          <cell r="Q48">
            <v>14</v>
          </cell>
          <cell r="R48">
            <v>0</v>
          </cell>
          <cell r="S48">
            <v>0</v>
          </cell>
          <cell r="T48">
            <v>10</v>
          </cell>
          <cell r="U48">
            <v>47</v>
          </cell>
          <cell r="V48">
            <v>63</v>
          </cell>
        </row>
        <row r="49">
          <cell r="B49" t="str">
            <v>E022-01-1055/2020</v>
          </cell>
          <cell r="C49" t="str">
            <v>Joe Albert NGIGI</v>
          </cell>
          <cell r="D49">
            <v>15</v>
          </cell>
          <cell r="E49">
            <v>16</v>
          </cell>
          <cell r="F49">
            <v>0</v>
          </cell>
          <cell r="G49">
            <v>5.1666666666666661</v>
          </cell>
          <cell r="H49">
            <v>4</v>
          </cell>
          <cell r="I49">
            <v>0</v>
          </cell>
          <cell r="J49">
            <v>2</v>
          </cell>
          <cell r="K49">
            <v>9</v>
          </cell>
          <cell r="L49">
            <v>11</v>
          </cell>
          <cell r="M49">
            <v>9</v>
          </cell>
          <cell r="N49">
            <v>9.6666666666666661</v>
          </cell>
          <cell r="O49">
            <v>16.8</v>
          </cell>
          <cell r="P49">
            <v>28</v>
          </cell>
          <cell r="Q49">
            <v>0</v>
          </cell>
          <cell r="R49">
            <v>0</v>
          </cell>
          <cell r="S49">
            <v>14</v>
          </cell>
          <cell r="T49">
            <v>10</v>
          </cell>
          <cell r="U49">
            <v>52</v>
          </cell>
          <cell r="V49">
            <v>69</v>
          </cell>
        </row>
        <row r="50">
          <cell r="B50" t="str">
            <v>E022-01-1056/2020</v>
          </cell>
          <cell r="C50" t="str">
            <v>Michael Adrian NGURU</v>
          </cell>
          <cell r="D50">
            <v>13</v>
          </cell>
          <cell r="E50">
            <v>10</v>
          </cell>
          <cell r="F50">
            <v>0</v>
          </cell>
          <cell r="G50">
            <v>3.833333333333333</v>
          </cell>
          <cell r="H50">
            <v>4</v>
          </cell>
          <cell r="I50">
            <v>0</v>
          </cell>
          <cell r="J50">
            <v>2</v>
          </cell>
          <cell r="K50">
            <v>10</v>
          </cell>
          <cell r="L50">
            <v>11</v>
          </cell>
          <cell r="M50">
            <v>9</v>
          </cell>
          <cell r="N50">
            <v>10</v>
          </cell>
          <cell r="O50">
            <v>15.8</v>
          </cell>
          <cell r="P50">
            <v>13</v>
          </cell>
          <cell r="Q50">
            <v>11</v>
          </cell>
          <cell r="R50">
            <v>0</v>
          </cell>
          <cell r="S50">
            <v>0</v>
          </cell>
          <cell r="T50">
            <v>8</v>
          </cell>
          <cell r="U50">
            <v>32</v>
          </cell>
          <cell r="V50">
            <v>48</v>
          </cell>
        </row>
        <row r="51">
          <cell r="B51" t="str">
            <v>E022-01-1057/2020</v>
          </cell>
          <cell r="C51" t="str">
            <v>Gad Kimathi MURITHI</v>
          </cell>
          <cell r="D51">
            <v>13</v>
          </cell>
          <cell r="E51">
            <v>12</v>
          </cell>
          <cell r="F51">
            <v>0</v>
          </cell>
          <cell r="G51">
            <v>4.166666666666667</v>
          </cell>
          <cell r="H51">
            <v>5</v>
          </cell>
          <cell r="I51">
            <v>0</v>
          </cell>
          <cell r="J51">
            <v>2.5</v>
          </cell>
          <cell r="K51">
            <v>11</v>
          </cell>
          <cell r="L51">
            <v>9</v>
          </cell>
          <cell r="M51">
            <v>10</v>
          </cell>
          <cell r="N51">
            <v>10</v>
          </cell>
          <cell r="O51">
            <v>16.7</v>
          </cell>
          <cell r="P51">
            <v>21</v>
          </cell>
          <cell r="Q51">
            <v>0</v>
          </cell>
          <cell r="R51">
            <v>13</v>
          </cell>
          <cell r="S51">
            <v>0</v>
          </cell>
          <cell r="T51">
            <v>10</v>
          </cell>
          <cell r="U51">
            <v>44</v>
          </cell>
          <cell r="V51">
            <v>61</v>
          </cell>
        </row>
        <row r="52">
          <cell r="B52" t="str">
            <v>E022-01-1058/2020</v>
          </cell>
          <cell r="C52" t="str">
            <v>Brighton Kariuki MURANGIRI</v>
          </cell>
          <cell r="D52">
            <v>11</v>
          </cell>
          <cell r="E52">
            <v>12</v>
          </cell>
          <cell r="F52">
            <v>0</v>
          </cell>
          <cell r="G52">
            <v>3.833333333333333</v>
          </cell>
          <cell r="H52">
            <v>5</v>
          </cell>
          <cell r="I52">
            <v>0</v>
          </cell>
          <cell r="J52">
            <v>2.5</v>
          </cell>
          <cell r="K52">
            <v>9</v>
          </cell>
          <cell r="L52">
            <v>10</v>
          </cell>
          <cell r="M52">
            <v>10</v>
          </cell>
          <cell r="N52">
            <v>9.6666666666666661</v>
          </cell>
          <cell r="O52">
            <v>16</v>
          </cell>
          <cell r="P52">
            <v>24</v>
          </cell>
          <cell r="Q52">
            <v>0</v>
          </cell>
          <cell r="R52">
            <v>11</v>
          </cell>
          <cell r="S52">
            <v>0</v>
          </cell>
          <cell r="T52">
            <v>11</v>
          </cell>
          <cell r="U52">
            <v>46</v>
          </cell>
          <cell r="V52">
            <v>62</v>
          </cell>
        </row>
        <row r="53">
          <cell r="B53" t="str">
            <v>E022-01-1060/2020</v>
          </cell>
          <cell r="C53" t="str">
            <v>Joshua NYANDWAKI</v>
          </cell>
          <cell r="D53">
            <v>15</v>
          </cell>
          <cell r="E53">
            <v>14</v>
          </cell>
          <cell r="F53">
            <v>0</v>
          </cell>
          <cell r="G53">
            <v>4.833333333333333</v>
          </cell>
          <cell r="H53">
            <v>6</v>
          </cell>
          <cell r="I53">
            <v>0</v>
          </cell>
          <cell r="J53">
            <v>3</v>
          </cell>
          <cell r="K53">
            <v>10</v>
          </cell>
          <cell r="L53">
            <v>9</v>
          </cell>
          <cell r="M53">
            <v>10</v>
          </cell>
          <cell r="N53">
            <v>9.6666666666666661</v>
          </cell>
          <cell r="O53">
            <v>17.5</v>
          </cell>
          <cell r="P53">
            <v>11</v>
          </cell>
          <cell r="Q53">
            <v>0</v>
          </cell>
          <cell r="R53">
            <v>0</v>
          </cell>
          <cell r="S53">
            <v>4</v>
          </cell>
          <cell r="T53">
            <v>9</v>
          </cell>
          <cell r="U53">
            <v>24</v>
          </cell>
          <cell r="V53">
            <v>42</v>
          </cell>
        </row>
        <row r="54">
          <cell r="B54" t="str">
            <v>E022-01-1061/2020</v>
          </cell>
          <cell r="C54" t="str">
            <v>Wyntone Makomere OMUKA</v>
          </cell>
          <cell r="D54">
            <v>13</v>
          </cell>
          <cell r="E54">
            <v>14</v>
          </cell>
          <cell r="F54">
            <v>0</v>
          </cell>
          <cell r="G54">
            <v>4.5</v>
          </cell>
          <cell r="H54">
            <v>5</v>
          </cell>
          <cell r="I54">
            <v>0</v>
          </cell>
          <cell r="J54">
            <v>2.5</v>
          </cell>
          <cell r="K54">
            <v>9</v>
          </cell>
          <cell r="L54">
            <v>10</v>
          </cell>
          <cell r="M54">
            <v>8</v>
          </cell>
          <cell r="N54">
            <v>8.9999999999999982</v>
          </cell>
          <cell r="O54">
            <v>16</v>
          </cell>
          <cell r="P54">
            <v>17</v>
          </cell>
          <cell r="Q54">
            <v>10</v>
          </cell>
          <cell r="R54">
            <v>0</v>
          </cell>
          <cell r="S54">
            <v>5</v>
          </cell>
          <cell r="T54">
            <v>0</v>
          </cell>
          <cell r="U54">
            <v>32</v>
          </cell>
          <cell r="V54">
            <v>48</v>
          </cell>
        </row>
        <row r="55">
          <cell r="B55" t="str">
            <v>E022-01-1062/2020</v>
          </cell>
          <cell r="C55" t="str">
            <v>Lawrence Kipyegon LANGAT</v>
          </cell>
          <cell r="D55">
            <v>14</v>
          </cell>
          <cell r="E55">
            <v>10</v>
          </cell>
          <cell r="F55">
            <v>0</v>
          </cell>
          <cell r="G55">
            <v>4</v>
          </cell>
          <cell r="H55">
            <v>5</v>
          </cell>
          <cell r="I55">
            <v>0</v>
          </cell>
          <cell r="J55">
            <v>2.5</v>
          </cell>
          <cell r="K55">
            <v>9</v>
          </cell>
          <cell r="L55">
            <v>11</v>
          </cell>
          <cell r="M55">
            <v>10</v>
          </cell>
          <cell r="N55">
            <v>10</v>
          </cell>
          <cell r="O55">
            <v>16.5</v>
          </cell>
          <cell r="P55">
            <v>21</v>
          </cell>
          <cell r="Q55">
            <v>0</v>
          </cell>
          <cell r="R55">
            <v>8</v>
          </cell>
          <cell r="S55">
            <v>14</v>
          </cell>
          <cell r="T55">
            <v>0</v>
          </cell>
          <cell r="U55">
            <v>43</v>
          </cell>
          <cell r="V55">
            <v>60</v>
          </cell>
        </row>
        <row r="56">
          <cell r="B56" t="str">
            <v>E022-01-1063/2020</v>
          </cell>
          <cell r="C56" t="str">
            <v>Tracy Atieno OCHIENG</v>
          </cell>
          <cell r="D56">
            <v>10</v>
          </cell>
          <cell r="E56">
            <v>20</v>
          </cell>
          <cell r="F56">
            <v>0</v>
          </cell>
          <cell r="G56">
            <v>5</v>
          </cell>
          <cell r="H56">
            <v>6</v>
          </cell>
          <cell r="I56">
            <v>0</v>
          </cell>
          <cell r="J56">
            <v>3</v>
          </cell>
          <cell r="K56">
            <v>11</v>
          </cell>
          <cell r="L56">
            <v>9</v>
          </cell>
          <cell r="M56">
            <v>9</v>
          </cell>
          <cell r="N56">
            <v>9.6666666666666661</v>
          </cell>
          <cell r="O56">
            <v>17.7</v>
          </cell>
          <cell r="P56">
            <v>17</v>
          </cell>
          <cell r="Q56">
            <v>10</v>
          </cell>
          <cell r="R56">
            <v>0</v>
          </cell>
          <cell r="S56">
            <v>0</v>
          </cell>
          <cell r="T56">
            <v>9</v>
          </cell>
          <cell r="U56">
            <v>36</v>
          </cell>
          <cell r="V56">
            <v>54</v>
          </cell>
        </row>
        <row r="57">
          <cell r="B57" t="str">
            <v>E022-01-1064/2020</v>
          </cell>
          <cell r="C57" t="str">
            <v>Michael OMOLO</v>
          </cell>
          <cell r="D57">
            <v>14</v>
          </cell>
          <cell r="E57">
            <v>12</v>
          </cell>
          <cell r="F57">
            <v>0</v>
          </cell>
          <cell r="G57">
            <v>4.3333333333333339</v>
          </cell>
          <cell r="H57">
            <v>5</v>
          </cell>
          <cell r="I57">
            <v>0</v>
          </cell>
          <cell r="J57">
            <v>2.5</v>
          </cell>
          <cell r="K57">
            <v>10</v>
          </cell>
          <cell r="L57">
            <v>9</v>
          </cell>
          <cell r="M57">
            <v>9</v>
          </cell>
          <cell r="N57">
            <v>9.3333333333333339</v>
          </cell>
          <cell r="O57">
            <v>16.2</v>
          </cell>
          <cell r="P57">
            <v>20</v>
          </cell>
          <cell r="Q57">
            <v>9</v>
          </cell>
          <cell r="R57">
            <v>0</v>
          </cell>
          <cell r="S57">
            <v>10</v>
          </cell>
          <cell r="T57">
            <v>0</v>
          </cell>
          <cell r="U57">
            <v>39</v>
          </cell>
          <cell r="V57">
            <v>55</v>
          </cell>
        </row>
        <row r="58">
          <cell r="B58" t="str">
            <v>E022-01-1065/2020</v>
          </cell>
          <cell r="C58" t="str">
            <v>Brian Kiprono KOTON</v>
          </cell>
          <cell r="D58">
            <v>14</v>
          </cell>
          <cell r="E58">
            <v>10</v>
          </cell>
          <cell r="F58">
            <v>0</v>
          </cell>
          <cell r="G58">
            <v>4</v>
          </cell>
          <cell r="H58">
            <v>5</v>
          </cell>
          <cell r="I58">
            <v>0</v>
          </cell>
          <cell r="J58">
            <v>2.5</v>
          </cell>
          <cell r="K58">
            <v>11</v>
          </cell>
          <cell r="L58">
            <v>11</v>
          </cell>
          <cell r="M58">
            <v>8</v>
          </cell>
          <cell r="N58">
            <v>10</v>
          </cell>
          <cell r="O58">
            <v>16.5</v>
          </cell>
          <cell r="P58">
            <v>17</v>
          </cell>
          <cell r="Q58">
            <v>0</v>
          </cell>
          <cell r="R58">
            <v>7</v>
          </cell>
          <cell r="S58">
            <v>11</v>
          </cell>
          <cell r="T58">
            <v>0</v>
          </cell>
          <cell r="U58">
            <v>35</v>
          </cell>
          <cell r="V58">
            <v>52</v>
          </cell>
        </row>
        <row r="59">
          <cell r="B59" t="str">
            <v>E022-01-1066/2020</v>
          </cell>
          <cell r="C59" t="str">
            <v>Christopher GITAU</v>
          </cell>
          <cell r="D59">
            <v>10</v>
          </cell>
          <cell r="E59">
            <v>12</v>
          </cell>
          <cell r="F59">
            <v>0</v>
          </cell>
          <cell r="G59">
            <v>3.666666666666667</v>
          </cell>
          <cell r="H59">
            <v>6</v>
          </cell>
          <cell r="I59">
            <v>0</v>
          </cell>
          <cell r="J59">
            <v>3</v>
          </cell>
          <cell r="K59">
            <v>10</v>
          </cell>
          <cell r="L59">
            <v>9</v>
          </cell>
          <cell r="M59">
            <v>9</v>
          </cell>
          <cell r="N59">
            <v>9.3333333333333339</v>
          </cell>
          <cell r="O59">
            <v>16</v>
          </cell>
          <cell r="P59">
            <v>21</v>
          </cell>
          <cell r="Q59">
            <v>11</v>
          </cell>
          <cell r="R59">
            <v>9.5</v>
          </cell>
          <cell r="S59">
            <v>0</v>
          </cell>
          <cell r="T59">
            <v>0</v>
          </cell>
          <cell r="U59">
            <v>41.5</v>
          </cell>
          <cell r="V59">
            <v>58</v>
          </cell>
        </row>
        <row r="60">
          <cell r="B60" t="str">
            <v>E022-01-1067/2020</v>
          </cell>
          <cell r="C60" t="str">
            <v>Florence Auma ODERO</v>
          </cell>
          <cell r="D60">
            <v>16</v>
          </cell>
          <cell r="E60">
            <v>10</v>
          </cell>
          <cell r="F60">
            <v>0</v>
          </cell>
          <cell r="G60">
            <v>4.3333333333333339</v>
          </cell>
          <cell r="H60">
            <v>5</v>
          </cell>
          <cell r="I60">
            <v>0</v>
          </cell>
          <cell r="J60">
            <v>2.5</v>
          </cell>
          <cell r="K60">
            <v>11</v>
          </cell>
          <cell r="L60">
            <v>10</v>
          </cell>
          <cell r="M60">
            <v>11</v>
          </cell>
          <cell r="N60">
            <v>10.666666666666666</v>
          </cell>
          <cell r="O60">
            <v>17.5</v>
          </cell>
          <cell r="P60">
            <v>16</v>
          </cell>
          <cell r="Q60">
            <v>0</v>
          </cell>
          <cell r="R60">
            <v>8</v>
          </cell>
          <cell r="S60">
            <v>0</v>
          </cell>
          <cell r="T60">
            <v>11</v>
          </cell>
          <cell r="U60">
            <v>35</v>
          </cell>
          <cell r="V60">
            <v>53</v>
          </cell>
        </row>
        <row r="61">
          <cell r="B61" t="str">
            <v>E022-01-1068/2020</v>
          </cell>
          <cell r="C61" t="str">
            <v>Nicholus Kamau NG'ANG'A</v>
          </cell>
          <cell r="D61">
            <v>15</v>
          </cell>
          <cell r="E61">
            <v>12</v>
          </cell>
          <cell r="F61">
            <v>0</v>
          </cell>
          <cell r="G61">
            <v>4.5</v>
          </cell>
          <cell r="H61">
            <v>5</v>
          </cell>
          <cell r="I61">
            <v>0</v>
          </cell>
          <cell r="J61">
            <v>2.5</v>
          </cell>
          <cell r="K61">
            <v>9</v>
          </cell>
          <cell r="L61">
            <v>9</v>
          </cell>
          <cell r="M61">
            <v>8</v>
          </cell>
          <cell r="N61">
            <v>8.6666666666666661</v>
          </cell>
          <cell r="O61">
            <v>15.7</v>
          </cell>
          <cell r="P61">
            <v>9</v>
          </cell>
          <cell r="Q61">
            <v>10</v>
          </cell>
          <cell r="R61">
            <v>6</v>
          </cell>
          <cell r="S61">
            <v>0</v>
          </cell>
          <cell r="T61">
            <v>0</v>
          </cell>
          <cell r="U61">
            <v>25</v>
          </cell>
          <cell r="V61">
            <v>41</v>
          </cell>
        </row>
        <row r="62">
          <cell r="B62" t="str">
            <v>E022-01-1069/2020</v>
          </cell>
          <cell r="C62" t="str">
            <v>Raymond KILONZO</v>
          </cell>
          <cell r="D62">
            <v>14</v>
          </cell>
          <cell r="E62">
            <v>10</v>
          </cell>
          <cell r="F62">
            <v>0</v>
          </cell>
          <cell r="G62">
            <v>4</v>
          </cell>
          <cell r="H62">
            <v>6</v>
          </cell>
          <cell r="I62">
            <v>0</v>
          </cell>
          <cell r="J62">
            <v>3</v>
          </cell>
          <cell r="K62">
            <v>11</v>
          </cell>
          <cell r="L62">
            <v>11</v>
          </cell>
          <cell r="M62">
            <v>11</v>
          </cell>
          <cell r="N62">
            <v>10.999999999999998</v>
          </cell>
          <cell r="O62">
            <v>18</v>
          </cell>
          <cell r="P62">
            <v>19</v>
          </cell>
          <cell r="Q62">
            <v>3</v>
          </cell>
          <cell r="R62">
            <v>0</v>
          </cell>
          <cell r="S62">
            <v>0</v>
          </cell>
          <cell r="T62">
            <v>4</v>
          </cell>
          <cell r="U62">
            <v>26</v>
          </cell>
          <cell r="V62">
            <v>44</v>
          </cell>
        </row>
        <row r="63">
          <cell r="B63" t="str">
            <v>E022-01-1070/2020</v>
          </cell>
          <cell r="C63" t="str">
            <v>Benclinton Makembu MURIITHI</v>
          </cell>
          <cell r="D63">
            <v>19</v>
          </cell>
          <cell r="E63">
            <v>15</v>
          </cell>
          <cell r="F63">
            <v>0</v>
          </cell>
          <cell r="G63">
            <v>5.6666666666666661</v>
          </cell>
          <cell r="H63">
            <v>6</v>
          </cell>
          <cell r="I63">
            <v>0</v>
          </cell>
          <cell r="J63">
            <v>3</v>
          </cell>
          <cell r="K63">
            <v>10</v>
          </cell>
          <cell r="L63">
            <v>9</v>
          </cell>
          <cell r="M63">
            <v>11</v>
          </cell>
          <cell r="N63">
            <v>10</v>
          </cell>
          <cell r="O63">
            <v>18.7</v>
          </cell>
          <cell r="P63">
            <v>19</v>
          </cell>
          <cell r="Q63">
            <v>0</v>
          </cell>
          <cell r="R63">
            <v>11</v>
          </cell>
          <cell r="S63">
            <v>0</v>
          </cell>
          <cell r="T63">
            <v>9</v>
          </cell>
          <cell r="U63">
            <v>39</v>
          </cell>
          <cell r="V63">
            <v>58</v>
          </cell>
        </row>
        <row r="64">
          <cell r="B64" t="str">
            <v>E022-01-1071/2020</v>
          </cell>
          <cell r="C64" t="str">
            <v>David Karanja MWANGI</v>
          </cell>
          <cell r="D64">
            <v>19</v>
          </cell>
          <cell r="E64">
            <v>11</v>
          </cell>
          <cell r="F64">
            <v>0</v>
          </cell>
          <cell r="G64">
            <v>5</v>
          </cell>
          <cell r="H64">
            <v>4</v>
          </cell>
          <cell r="I64">
            <v>0</v>
          </cell>
          <cell r="J64">
            <v>2</v>
          </cell>
          <cell r="K64">
            <v>11</v>
          </cell>
          <cell r="L64">
            <v>10</v>
          </cell>
          <cell r="M64">
            <v>8</v>
          </cell>
          <cell r="N64">
            <v>9.6666666666666661</v>
          </cell>
          <cell r="O64">
            <v>16.7</v>
          </cell>
          <cell r="P64">
            <v>14</v>
          </cell>
          <cell r="Q64">
            <v>5</v>
          </cell>
          <cell r="R64">
            <v>0</v>
          </cell>
          <cell r="S64">
            <v>0</v>
          </cell>
          <cell r="T64">
            <v>8</v>
          </cell>
          <cell r="U64">
            <v>27</v>
          </cell>
          <cell r="V64">
            <v>44</v>
          </cell>
        </row>
        <row r="65">
          <cell r="B65" t="str">
            <v>E022-01-1072/2020</v>
          </cell>
          <cell r="C65" t="str">
            <v>Austin Kaburia KIBAARA</v>
          </cell>
          <cell r="D65">
            <v>15</v>
          </cell>
          <cell r="E65">
            <v>14</v>
          </cell>
          <cell r="F65">
            <v>0</v>
          </cell>
          <cell r="G65">
            <v>4.833333333333333</v>
          </cell>
          <cell r="H65">
            <v>4</v>
          </cell>
          <cell r="I65">
            <v>0</v>
          </cell>
          <cell r="J65">
            <v>2</v>
          </cell>
          <cell r="K65">
            <v>10</v>
          </cell>
          <cell r="L65">
            <v>9</v>
          </cell>
          <cell r="M65">
            <v>10</v>
          </cell>
          <cell r="N65">
            <v>9.6666666666666661</v>
          </cell>
          <cell r="O65">
            <v>16.5</v>
          </cell>
          <cell r="P65">
            <v>20</v>
          </cell>
          <cell r="Q65">
            <v>14</v>
          </cell>
          <cell r="R65">
            <v>14</v>
          </cell>
          <cell r="S65">
            <v>0</v>
          </cell>
          <cell r="T65">
            <v>0</v>
          </cell>
          <cell r="U65">
            <v>48</v>
          </cell>
          <cell r="V65">
            <v>65</v>
          </cell>
        </row>
        <row r="66">
          <cell r="B66" t="str">
            <v>E022-01-1074/2020</v>
          </cell>
          <cell r="C66" t="str">
            <v>Ian Kiptoo ROTICH</v>
          </cell>
          <cell r="D66">
            <v>14</v>
          </cell>
          <cell r="E66">
            <v>17</v>
          </cell>
          <cell r="F66">
            <v>0</v>
          </cell>
          <cell r="G66">
            <v>5.1666666666666661</v>
          </cell>
          <cell r="H66">
            <v>6</v>
          </cell>
          <cell r="I66">
            <v>0</v>
          </cell>
          <cell r="J66">
            <v>3</v>
          </cell>
          <cell r="K66">
            <v>10</v>
          </cell>
          <cell r="L66">
            <v>11</v>
          </cell>
          <cell r="M66">
            <v>11</v>
          </cell>
          <cell r="N66">
            <v>10.666666666666666</v>
          </cell>
          <cell r="O66">
            <v>18.8</v>
          </cell>
          <cell r="P66">
            <v>18</v>
          </cell>
          <cell r="Q66">
            <v>0</v>
          </cell>
          <cell r="R66">
            <v>10.5</v>
          </cell>
          <cell r="S66">
            <v>9</v>
          </cell>
          <cell r="T66">
            <v>0</v>
          </cell>
          <cell r="U66">
            <v>37.5</v>
          </cell>
          <cell r="V66">
            <v>56</v>
          </cell>
        </row>
        <row r="67">
          <cell r="B67" t="str">
            <v>E022-01-1075/2020</v>
          </cell>
          <cell r="C67" t="str">
            <v>Kiprotich Don KIPTANUI</v>
          </cell>
          <cell r="D67">
            <v>10</v>
          </cell>
          <cell r="E67">
            <v>13</v>
          </cell>
          <cell r="F67">
            <v>0</v>
          </cell>
          <cell r="G67">
            <v>3.833333333333333</v>
          </cell>
          <cell r="H67">
            <v>4</v>
          </cell>
          <cell r="I67">
            <v>0</v>
          </cell>
          <cell r="J67">
            <v>2</v>
          </cell>
          <cell r="K67">
            <v>11</v>
          </cell>
          <cell r="L67">
            <v>8</v>
          </cell>
          <cell r="M67">
            <v>10</v>
          </cell>
          <cell r="N67">
            <v>9.6666666666666661</v>
          </cell>
          <cell r="O67">
            <v>15.5</v>
          </cell>
          <cell r="P67">
            <v>16</v>
          </cell>
          <cell r="Q67">
            <v>12</v>
          </cell>
          <cell r="R67">
            <v>0</v>
          </cell>
          <cell r="S67">
            <v>0</v>
          </cell>
          <cell r="T67">
            <v>10</v>
          </cell>
          <cell r="U67">
            <v>38</v>
          </cell>
          <cell r="V67">
            <v>54</v>
          </cell>
        </row>
        <row r="68">
          <cell r="B68" t="str">
            <v>E022-01-1076/2020</v>
          </cell>
          <cell r="C68" t="str">
            <v>Victory Ayuma SITATI</v>
          </cell>
          <cell r="D68">
            <v>16</v>
          </cell>
          <cell r="E68">
            <v>12</v>
          </cell>
          <cell r="F68">
            <v>0</v>
          </cell>
          <cell r="G68">
            <v>4.666666666666667</v>
          </cell>
          <cell r="H68">
            <v>5</v>
          </cell>
          <cell r="I68">
            <v>0</v>
          </cell>
          <cell r="J68">
            <v>2.5</v>
          </cell>
          <cell r="K68">
            <v>11</v>
          </cell>
          <cell r="L68">
            <v>10</v>
          </cell>
          <cell r="M68">
            <v>9</v>
          </cell>
          <cell r="N68">
            <v>10</v>
          </cell>
          <cell r="O68">
            <v>17.2</v>
          </cell>
          <cell r="P68">
            <v>16</v>
          </cell>
          <cell r="Q68">
            <v>9</v>
          </cell>
          <cell r="R68">
            <v>3</v>
          </cell>
          <cell r="S68">
            <v>0</v>
          </cell>
          <cell r="T68">
            <v>0</v>
          </cell>
          <cell r="U68">
            <v>28</v>
          </cell>
          <cell r="V68">
            <v>45</v>
          </cell>
        </row>
        <row r="69">
          <cell r="B69" t="str">
            <v>E022-01-1077/2020</v>
          </cell>
          <cell r="C69" t="str">
            <v>Emmanuel Kimeres KAPKONI</v>
          </cell>
          <cell r="D69">
            <v>12</v>
          </cell>
          <cell r="E69">
            <v>10</v>
          </cell>
          <cell r="F69">
            <v>0</v>
          </cell>
          <cell r="G69">
            <v>3.666666666666667</v>
          </cell>
          <cell r="H69">
            <v>4</v>
          </cell>
          <cell r="I69">
            <v>0</v>
          </cell>
          <cell r="J69">
            <v>2</v>
          </cell>
          <cell r="K69">
            <v>11</v>
          </cell>
          <cell r="L69">
            <v>11</v>
          </cell>
          <cell r="M69">
            <v>11</v>
          </cell>
          <cell r="N69">
            <v>10.999999999999998</v>
          </cell>
          <cell r="O69">
            <v>16.7</v>
          </cell>
          <cell r="P69">
            <v>16</v>
          </cell>
          <cell r="Q69">
            <v>11</v>
          </cell>
          <cell r="R69">
            <v>0</v>
          </cell>
          <cell r="S69">
            <v>11</v>
          </cell>
          <cell r="T69">
            <v>0</v>
          </cell>
          <cell r="U69">
            <v>38</v>
          </cell>
          <cell r="V69">
            <v>55</v>
          </cell>
        </row>
        <row r="70">
          <cell r="B70" t="str">
            <v>E022-01-1078/2020</v>
          </cell>
          <cell r="C70" t="str">
            <v>Collins Kipkogei KIPLAGAT</v>
          </cell>
          <cell r="D70">
            <v>15</v>
          </cell>
          <cell r="E70">
            <v>20</v>
          </cell>
          <cell r="F70">
            <v>0</v>
          </cell>
          <cell r="G70">
            <v>5.8333333333333321</v>
          </cell>
          <cell r="H70">
            <v>5</v>
          </cell>
          <cell r="I70">
            <v>0</v>
          </cell>
          <cell r="J70">
            <v>2.5</v>
          </cell>
          <cell r="K70">
            <v>10</v>
          </cell>
          <cell r="L70">
            <v>9</v>
          </cell>
          <cell r="M70">
            <v>10</v>
          </cell>
          <cell r="N70">
            <v>9.6666666666666661</v>
          </cell>
          <cell r="O70">
            <v>18</v>
          </cell>
          <cell r="P70">
            <v>20</v>
          </cell>
          <cell r="Q70">
            <v>11</v>
          </cell>
          <cell r="R70">
            <v>0</v>
          </cell>
          <cell r="S70">
            <v>13</v>
          </cell>
          <cell r="T70">
            <v>0</v>
          </cell>
          <cell r="U70">
            <v>44</v>
          </cell>
          <cell r="V70">
            <v>62</v>
          </cell>
        </row>
        <row r="71">
          <cell r="B71" t="str">
            <v>E022-01-1079/2020</v>
          </cell>
          <cell r="C71" t="str">
            <v>Seth Baraka WEKESA</v>
          </cell>
          <cell r="D71">
            <v>17</v>
          </cell>
          <cell r="E71">
            <v>13</v>
          </cell>
          <cell r="F71">
            <v>0</v>
          </cell>
          <cell r="G71">
            <v>5</v>
          </cell>
          <cell r="H71">
            <v>5</v>
          </cell>
          <cell r="I71">
            <v>0</v>
          </cell>
          <cell r="J71">
            <v>2.5</v>
          </cell>
          <cell r="K71">
            <v>10</v>
          </cell>
          <cell r="L71">
            <v>10</v>
          </cell>
          <cell r="M71">
            <v>11</v>
          </cell>
          <cell r="N71">
            <v>10.333333333333332</v>
          </cell>
          <cell r="O71">
            <v>17.8</v>
          </cell>
          <cell r="P71">
            <v>24</v>
          </cell>
          <cell r="Q71">
            <v>14</v>
          </cell>
          <cell r="R71">
            <v>10.5</v>
          </cell>
          <cell r="S71">
            <v>0</v>
          </cell>
          <cell r="T71">
            <v>0</v>
          </cell>
          <cell r="U71">
            <v>48.5</v>
          </cell>
          <cell r="V71">
            <v>66</v>
          </cell>
        </row>
        <row r="72">
          <cell r="B72" t="str">
            <v>E022-01-1080/2020</v>
          </cell>
          <cell r="C72" t="str">
            <v>Collins Mumo MANTHI</v>
          </cell>
          <cell r="D72">
            <v>15</v>
          </cell>
          <cell r="E72">
            <v>19</v>
          </cell>
          <cell r="F72">
            <v>0</v>
          </cell>
          <cell r="G72">
            <v>5.6666666666666661</v>
          </cell>
          <cell r="H72">
            <v>5</v>
          </cell>
          <cell r="I72">
            <v>0</v>
          </cell>
          <cell r="J72">
            <v>2.5</v>
          </cell>
          <cell r="K72">
            <v>11</v>
          </cell>
          <cell r="L72">
            <v>8</v>
          </cell>
          <cell r="M72">
            <v>9</v>
          </cell>
          <cell r="N72">
            <v>9.3333333333333339</v>
          </cell>
          <cell r="O72">
            <v>17.5</v>
          </cell>
          <cell r="P72">
            <v>18</v>
          </cell>
          <cell r="Q72">
            <v>0</v>
          </cell>
          <cell r="R72">
            <v>12</v>
          </cell>
          <cell r="S72">
            <v>0</v>
          </cell>
          <cell r="T72">
            <v>6</v>
          </cell>
          <cell r="U72">
            <v>36</v>
          </cell>
          <cell r="V72">
            <v>54</v>
          </cell>
        </row>
        <row r="73">
          <cell r="B73" t="str">
            <v>E022-01-1081/2020</v>
          </cell>
          <cell r="C73" t="str">
            <v>Davies Musheni SHISIA</v>
          </cell>
          <cell r="D73">
            <v>11</v>
          </cell>
          <cell r="E73">
            <v>16</v>
          </cell>
          <cell r="F73">
            <v>0</v>
          </cell>
          <cell r="G73">
            <v>4.5</v>
          </cell>
          <cell r="H73">
            <v>4</v>
          </cell>
          <cell r="I73">
            <v>0</v>
          </cell>
          <cell r="J73">
            <v>2</v>
          </cell>
          <cell r="K73">
            <v>10</v>
          </cell>
          <cell r="L73">
            <v>8</v>
          </cell>
          <cell r="M73">
            <v>8</v>
          </cell>
          <cell r="N73">
            <v>8.6666666666666661</v>
          </cell>
          <cell r="O73">
            <v>15.2</v>
          </cell>
          <cell r="P73">
            <v>14</v>
          </cell>
          <cell r="Q73">
            <v>12</v>
          </cell>
          <cell r="R73">
            <v>11</v>
          </cell>
          <cell r="S73">
            <v>0</v>
          </cell>
          <cell r="T73">
            <v>0</v>
          </cell>
          <cell r="U73">
            <v>37</v>
          </cell>
          <cell r="V73">
            <v>52</v>
          </cell>
        </row>
        <row r="74">
          <cell r="B74" t="str">
            <v>E022-01-1082/2020</v>
          </cell>
          <cell r="C74" t="str">
            <v>Ray Wafula WEKESA</v>
          </cell>
          <cell r="D74">
            <v>14</v>
          </cell>
          <cell r="E74">
            <v>17</v>
          </cell>
          <cell r="F74">
            <v>0</v>
          </cell>
          <cell r="G74">
            <v>5.1666666666666661</v>
          </cell>
          <cell r="H74">
            <v>5</v>
          </cell>
          <cell r="I74">
            <v>0</v>
          </cell>
          <cell r="J74">
            <v>2.5</v>
          </cell>
          <cell r="K74">
            <v>10</v>
          </cell>
          <cell r="L74">
            <v>9</v>
          </cell>
          <cell r="M74">
            <v>8</v>
          </cell>
          <cell r="N74">
            <v>8.9999999999999982</v>
          </cell>
          <cell r="O74">
            <v>16.7</v>
          </cell>
          <cell r="P74">
            <v>24</v>
          </cell>
          <cell r="Q74">
            <v>13</v>
          </cell>
          <cell r="R74">
            <v>0</v>
          </cell>
          <cell r="S74">
            <v>13</v>
          </cell>
          <cell r="T74">
            <v>0</v>
          </cell>
          <cell r="U74">
            <v>50</v>
          </cell>
          <cell r="V74">
            <v>67</v>
          </cell>
        </row>
        <row r="75">
          <cell r="B75" t="str">
            <v>E022-01-1083/2020</v>
          </cell>
          <cell r="C75" t="str">
            <v>Randy Baraka Mumelo SIMIYU</v>
          </cell>
          <cell r="D75">
            <v>12</v>
          </cell>
          <cell r="E75">
            <v>11</v>
          </cell>
          <cell r="F75">
            <v>0</v>
          </cell>
          <cell r="G75">
            <v>3.833333333333333</v>
          </cell>
          <cell r="H75">
            <v>4</v>
          </cell>
          <cell r="I75">
            <v>0</v>
          </cell>
          <cell r="J75">
            <v>2</v>
          </cell>
          <cell r="K75">
            <v>10</v>
          </cell>
          <cell r="L75">
            <v>9</v>
          </cell>
          <cell r="M75">
            <v>8</v>
          </cell>
          <cell r="N75">
            <v>8.9999999999999982</v>
          </cell>
          <cell r="O75">
            <v>14.8</v>
          </cell>
          <cell r="P75">
            <v>23</v>
          </cell>
          <cell r="Q75">
            <v>13</v>
          </cell>
          <cell r="R75">
            <v>0</v>
          </cell>
          <cell r="S75">
            <v>0</v>
          </cell>
          <cell r="T75">
            <v>11</v>
          </cell>
          <cell r="U75">
            <v>47</v>
          </cell>
          <cell r="V75">
            <v>62</v>
          </cell>
        </row>
        <row r="76">
          <cell r="B76" t="str">
            <v>E022-01-1084/2020</v>
          </cell>
          <cell r="C76" t="str">
            <v>Farries Ngai SEDA</v>
          </cell>
          <cell r="D76">
            <v>16</v>
          </cell>
          <cell r="E76">
            <v>13</v>
          </cell>
          <cell r="F76">
            <v>0</v>
          </cell>
          <cell r="G76">
            <v>4.833333333333333</v>
          </cell>
          <cell r="H76">
            <v>5</v>
          </cell>
          <cell r="I76">
            <v>0</v>
          </cell>
          <cell r="J76">
            <v>2.5</v>
          </cell>
          <cell r="K76">
            <v>9</v>
          </cell>
          <cell r="L76">
            <v>11</v>
          </cell>
          <cell r="M76">
            <v>10</v>
          </cell>
          <cell r="N76">
            <v>10</v>
          </cell>
          <cell r="O76">
            <v>17.3</v>
          </cell>
          <cell r="P76">
            <v>18</v>
          </cell>
          <cell r="Q76">
            <v>0</v>
          </cell>
          <cell r="R76">
            <v>12</v>
          </cell>
          <cell r="S76">
            <v>0</v>
          </cell>
          <cell r="T76">
            <v>11</v>
          </cell>
          <cell r="U76">
            <v>41</v>
          </cell>
          <cell r="V76">
            <v>58</v>
          </cell>
        </row>
        <row r="77">
          <cell r="B77" t="str">
            <v>E022-01-1085/2020</v>
          </cell>
          <cell r="C77" t="str">
            <v>Kelvin Ochieng OMONDI</v>
          </cell>
          <cell r="D77">
            <v>12</v>
          </cell>
          <cell r="E77">
            <v>17</v>
          </cell>
          <cell r="F77">
            <v>0</v>
          </cell>
          <cell r="G77">
            <v>4.833333333333333</v>
          </cell>
          <cell r="H77">
            <v>4</v>
          </cell>
          <cell r="I77">
            <v>0</v>
          </cell>
          <cell r="J77">
            <v>2</v>
          </cell>
          <cell r="K77">
            <v>10</v>
          </cell>
          <cell r="L77">
            <v>10</v>
          </cell>
          <cell r="M77">
            <v>11</v>
          </cell>
          <cell r="N77">
            <v>10.333333333333332</v>
          </cell>
          <cell r="O77">
            <v>17.2</v>
          </cell>
          <cell r="P77">
            <v>22</v>
          </cell>
          <cell r="Q77">
            <v>13</v>
          </cell>
          <cell r="R77">
            <v>14</v>
          </cell>
          <cell r="S77">
            <v>0</v>
          </cell>
          <cell r="T77">
            <v>0</v>
          </cell>
          <cell r="U77">
            <v>49</v>
          </cell>
          <cell r="V77">
            <v>66</v>
          </cell>
        </row>
        <row r="78">
          <cell r="B78" t="str">
            <v>E022-01-1086/2020</v>
          </cell>
          <cell r="C78" t="str">
            <v>Rony Oronje ONYANGO</v>
          </cell>
          <cell r="D78">
            <v>10</v>
          </cell>
          <cell r="E78">
            <v>15</v>
          </cell>
          <cell r="F78">
            <v>0</v>
          </cell>
          <cell r="G78">
            <v>4.1666666666666661</v>
          </cell>
          <cell r="H78">
            <v>4</v>
          </cell>
          <cell r="I78">
            <v>0</v>
          </cell>
          <cell r="J78">
            <v>2</v>
          </cell>
          <cell r="K78">
            <v>10</v>
          </cell>
          <cell r="L78">
            <v>9</v>
          </cell>
          <cell r="M78">
            <v>8</v>
          </cell>
          <cell r="N78">
            <v>8.9999999999999982</v>
          </cell>
          <cell r="O78">
            <v>15.2</v>
          </cell>
          <cell r="P78">
            <v>16</v>
          </cell>
          <cell r="Q78">
            <v>9</v>
          </cell>
          <cell r="R78">
            <v>0</v>
          </cell>
          <cell r="S78">
            <v>0</v>
          </cell>
          <cell r="T78">
            <v>2</v>
          </cell>
          <cell r="U78">
            <v>27</v>
          </cell>
          <cell r="V78">
            <v>42</v>
          </cell>
        </row>
        <row r="79">
          <cell r="B79" t="str">
            <v>E022-01-1087/2020</v>
          </cell>
          <cell r="C79" t="str">
            <v>Geoffrey Elly NISSI</v>
          </cell>
          <cell r="D79">
            <v>19</v>
          </cell>
          <cell r="E79">
            <v>15</v>
          </cell>
          <cell r="F79">
            <v>0</v>
          </cell>
          <cell r="G79">
            <v>5.6666666666666661</v>
          </cell>
          <cell r="H79">
            <v>4</v>
          </cell>
          <cell r="I79">
            <v>0</v>
          </cell>
          <cell r="J79">
            <v>2</v>
          </cell>
          <cell r="K79">
            <v>9</v>
          </cell>
          <cell r="L79">
            <v>9</v>
          </cell>
          <cell r="M79">
            <v>11</v>
          </cell>
          <cell r="N79">
            <v>9.6666666666666661</v>
          </cell>
          <cell r="O79">
            <v>17.3</v>
          </cell>
          <cell r="P79">
            <v>22</v>
          </cell>
          <cell r="Q79">
            <v>14</v>
          </cell>
          <cell r="R79">
            <v>12</v>
          </cell>
          <cell r="S79">
            <v>0</v>
          </cell>
          <cell r="T79">
            <v>0</v>
          </cell>
          <cell r="U79">
            <v>48</v>
          </cell>
          <cell r="V79">
            <v>65</v>
          </cell>
        </row>
        <row r="80">
          <cell r="B80" t="str">
            <v>E022-01-1089/2020</v>
          </cell>
          <cell r="C80" t="str">
            <v>David MISANGO</v>
          </cell>
          <cell r="D80">
            <v>10</v>
          </cell>
          <cell r="E80">
            <v>11</v>
          </cell>
          <cell r="F80">
            <v>0</v>
          </cell>
          <cell r="G80">
            <v>3.5</v>
          </cell>
          <cell r="H80">
            <v>4</v>
          </cell>
          <cell r="I80">
            <v>0</v>
          </cell>
          <cell r="J80">
            <v>2</v>
          </cell>
          <cell r="K80">
            <v>10</v>
          </cell>
          <cell r="L80">
            <v>11</v>
          </cell>
          <cell r="M80">
            <v>11</v>
          </cell>
          <cell r="N80">
            <v>10.666666666666666</v>
          </cell>
          <cell r="O80">
            <v>16.2</v>
          </cell>
          <cell r="P80">
            <v>13</v>
          </cell>
          <cell r="Q80">
            <v>7</v>
          </cell>
          <cell r="R80">
            <v>10.5</v>
          </cell>
          <cell r="S80">
            <v>0</v>
          </cell>
          <cell r="T80">
            <v>0</v>
          </cell>
          <cell r="U80">
            <v>30.5</v>
          </cell>
          <cell r="V80">
            <v>47</v>
          </cell>
        </row>
        <row r="81">
          <cell r="B81" t="str">
            <v>E022-01-1090/2020</v>
          </cell>
          <cell r="C81" t="str">
            <v>Ignatius Kiptoo RUTO</v>
          </cell>
          <cell r="D81">
            <v>12</v>
          </cell>
          <cell r="E81">
            <v>14</v>
          </cell>
          <cell r="F81">
            <v>0</v>
          </cell>
          <cell r="G81">
            <v>4.3333333333333339</v>
          </cell>
          <cell r="H81">
            <v>5</v>
          </cell>
          <cell r="I81">
            <v>0</v>
          </cell>
          <cell r="J81">
            <v>2.5</v>
          </cell>
          <cell r="K81">
            <v>10</v>
          </cell>
          <cell r="L81">
            <v>10</v>
          </cell>
          <cell r="M81">
            <v>10</v>
          </cell>
          <cell r="N81">
            <v>10</v>
          </cell>
          <cell r="O81">
            <v>16.8</v>
          </cell>
          <cell r="P81">
            <v>28</v>
          </cell>
          <cell r="Q81">
            <v>0</v>
          </cell>
          <cell r="R81">
            <v>0</v>
          </cell>
          <cell r="S81">
            <v>15</v>
          </cell>
          <cell r="T81">
            <v>9</v>
          </cell>
          <cell r="U81">
            <v>52</v>
          </cell>
          <cell r="V81">
            <v>69</v>
          </cell>
        </row>
        <row r="82">
          <cell r="B82" t="str">
            <v>E022-01-1163/2020</v>
          </cell>
          <cell r="C82" t="str">
            <v>Caleb Luhombo</v>
          </cell>
          <cell r="D82">
            <v>15</v>
          </cell>
          <cell r="E82">
            <v>11</v>
          </cell>
          <cell r="F82">
            <v>0</v>
          </cell>
          <cell r="G82">
            <v>4.3333333333333339</v>
          </cell>
          <cell r="H82">
            <v>5</v>
          </cell>
          <cell r="I82">
            <v>0</v>
          </cell>
          <cell r="J82">
            <v>2.5</v>
          </cell>
          <cell r="K82">
            <v>9</v>
          </cell>
          <cell r="L82">
            <v>8</v>
          </cell>
          <cell r="M82">
            <v>8</v>
          </cell>
          <cell r="N82">
            <v>8.3333333333333321</v>
          </cell>
          <cell r="O82">
            <v>15.2</v>
          </cell>
          <cell r="P82">
            <v>21</v>
          </cell>
          <cell r="Q82">
            <v>11</v>
          </cell>
          <cell r="R82">
            <v>0</v>
          </cell>
          <cell r="S82">
            <v>0</v>
          </cell>
          <cell r="T82">
            <v>9</v>
          </cell>
          <cell r="U82">
            <v>41</v>
          </cell>
          <cell r="V82">
            <v>56</v>
          </cell>
        </row>
        <row r="83">
          <cell r="B83" t="str">
            <v>E022-01-1167/2020</v>
          </cell>
          <cell r="C83" t="str">
            <v>Nicolas Kipchumba TANUI</v>
          </cell>
          <cell r="D83">
            <v>16</v>
          </cell>
          <cell r="E83">
            <v>13</v>
          </cell>
          <cell r="F83">
            <v>0</v>
          </cell>
          <cell r="G83">
            <v>4.833333333333333</v>
          </cell>
          <cell r="H83">
            <v>6</v>
          </cell>
          <cell r="I83">
            <v>0</v>
          </cell>
          <cell r="J83">
            <v>3</v>
          </cell>
          <cell r="K83">
            <v>9</v>
          </cell>
          <cell r="L83">
            <v>11</v>
          </cell>
          <cell r="M83">
            <v>8</v>
          </cell>
          <cell r="N83">
            <v>9.3333333333333339</v>
          </cell>
          <cell r="O83">
            <v>17.2</v>
          </cell>
          <cell r="P83">
            <v>19</v>
          </cell>
          <cell r="Q83">
            <v>15</v>
          </cell>
          <cell r="R83">
            <v>0</v>
          </cell>
          <cell r="S83">
            <v>9</v>
          </cell>
          <cell r="T83">
            <v>0</v>
          </cell>
          <cell r="U83">
            <v>43</v>
          </cell>
          <cell r="V83">
            <v>60</v>
          </cell>
        </row>
        <row r="84">
          <cell r="B84" t="str">
            <v>E022-01-1594/2020</v>
          </cell>
          <cell r="C84" t="str">
            <v>Joash KIPROTICH</v>
          </cell>
          <cell r="D84">
            <v>15</v>
          </cell>
          <cell r="E84">
            <v>12</v>
          </cell>
          <cell r="F84">
            <v>0</v>
          </cell>
          <cell r="G84">
            <v>4.5</v>
          </cell>
          <cell r="H84">
            <v>4</v>
          </cell>
          <cell r="I84">
            <v>0</v>
          </cell>
          <cell r="J84">
            <v>2</v>
          </cell>
          <cell r="K84">
            <v>10</v>
          </cell>
          <cell r="L84">
            <v>11</v>
          </cell>
          <cell r="M84">
            <v>10</v>
          </cell>
          <cell r="N84">
            <v>10.333333333333332</v>
          </cell>
          <cell r="O84">
            <v>16.8</v>
          </cell>
          <cell r="P84">
            <v>23</v>
          </cell>
          <cell r="Q84">
            <v>9</v>
          </cell>
          <cell r="R84">
            <v>0</v>
          </cell>
          <cell r="S84">
            <v>0</v>
          </cell>
          <cell r="T84">
            <v>7</v>
          </cell>
          <cell r="U84">
            <v>39</v>
          </cell>
          <cell r="V84">
            <v>56</v>
          </cell>
        </row>
        <row r="85">
          <cell r="B85" t="str">
            <v>E022-01-2101/2020</v>
          </cell>
          <cell r="C85" t="str">
            <v>Brian Mwangala AYEKHA</v>
          </cell>
          <cell r="D85">
            <v>17</v>
          </cell>
          <cell r="E85">
            <v>16</v>
          </cell>
          <cell r="F85">
            <v>0</v>
          </cell>
          <cell r="G85">
            <v>5.5</v>
          </cell>
          <cell r="H85">
            <v>6</v>
          </cell>
          <cell r="I85">
            <v>0</v>
          </cell>
          <cell r="J85">
            <v>3</v>
          </cell>
          <cell r="K85">
            <v>10</v>
          </cell>
          <cell r="L85">
            <v>10</v>
          </cell>
          <cell r="M85">
            <v>9</v>
          </cell>
          <cell r="N85">
            <v>9.6666666666666661</v>
          </cell>
          <cell r="O85">
            <v>18.2</v>
          </cell>
          <cell r="P85">
            <v>19</v>
          </cell>
          <cell r="Q85">
            <v>0</v>
          </cell>
          <cell r="R85">
            <v>7.5</v>
          </cell>
          <cell r="S85">
            <v>0</v>
          </cell>
          <cell r="T85">
            <v>10</v>
          </cell>
          <cell r="U85">
            <v>36.5</v>
          </cell>
          <cell r="V85">
            <v>55</v>
          </cell>
        </row>
        <row r="86">
          <cell r="B86" t="str">
            <v>E022-01-2108/2020</v>
          </cell>
          <cell r="C86" t="str">
            <v>Benson Mwendwa KILEI</v>
          </cell>
          <cell r="D86">
            <v>14</v>
          </cell>
          <cell r="E86">
            <v>12</v>
          </cell>
          <cell r="F86">
            <v>0</v>
          </cell>
          <cell r="G86">
            <v>4.3333333333333339</v>
          </cell>
          <cell r="H86">
            <v>6</v>
          </cell>
          <cell r="I86">
            <v>0</v>
          </cell>
          <cell r="J86">
            <v>3</v>
          </cell>
          <cell r="K86">
            <v>10</v>
          </cell>
          <cell r="L86">
            <v>11</v>
          </cell>
          <cell r="M86">
            <v>8</v>
          </cell>
          <cell r="N86">
            <v>9.6666666666666661</v>
          </cell>
          <cell r="O86">
            <v>17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 t="str">
            <v/>
          </cell>
          <cell r="V86">
            <v>17</v>
          </cell>
        </row>
        <row r="87">
          <cell r="B87" t="str">
            <v>E022-01-2113/2020</v>
          </cell>
          <cell r="C87" t="str">
            <v>Luqman Ali Ahmed Sheikh ALI</v>
          </cell>
          <cell r="D87">
            <v>15</v>
          </cell>
          <cell r="E87">
            <v>13</v>
          </cell>
          <cell r="F87">
            <v>0</v>
          </cell>
          <cell r="G87">
            <v>4.666666666666667</v>
          </cell>
          <cell r="H87">
            <v>4</v>
          </cell>
          <cell r="I87">
            <v>0</v>
          </cell>
          <cell r="J87">
            <v>2</v>
          </cell>
          <cell r="K87">
            <v>9</v>
          </cell>
          <cell r="L87">
            <v>11</v>
          </cell>
          <cell r="M87">
            <v>8</v>
          </cell>
          <cell r="N87">
            <v>9.3333333333333339</v>
          </cell>
          <cell r="O87">
            <v>16</v>
          </cell>
          <cell r="P87">
            <v>21</v>
          </cell>
          <cell r="Q87">
            <v>12</v>
          </cell>
          <cell r="R87">
            <v>10</v>
          </cell>
          <cell r="S87">
            <v>0</v>
          </cell>
          <cell r="T87">
            <v>12</v>
          </cell>
          <cell r="U87">
            <v>45</v>
          </cell>
          <cell r="V87">
            <v>61</v>
          </cell>
        </row>
        <row r="88">
          <cell r="B88" t="str">
            <v>E022-01-2138/2020</v>
          </cell>
          <cell r="C88" t="str">
            <v>Dennis Mungai NDUNGU</v>
          </cell>
          <cell r="D88">
            <v>14</v>
          </cell>
          <cell r="E88">
            <v>11</v>
          </cell>
          <cell r="F88">
            <v>0</v>
          </cell>
          <cell r="G88">
            <v>4.1666666666666661</v>
          </cell>
          <cell r="H88">
            <v>5</v>
          </cell>
          <cell r="I88">
            <v>0</v>
          </cell>
          <cell r="J88">
            <v>2.5</v>
          </cell>
          <cell r="K88">
            <v>10</v>
          </cell>
          <cell r="L88">
            <v>9</v>
          </cell>
          <cell r="M88">
            <v>11</v>
          </cell>
          <cell r="N88">
            <v>10</v>
          </cell>
          <cell r="O88">
            <v>16.7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 t="str">
            <v/>
          </cell>
          <cell r="V88">
            <v>17</v>
          </cell>
        </row>
        <row r="89">
          <cell r="B89" t="str">
            <v>E022-01-2140/2020</v>
          </cell>
          <cell r="C89" t="str">
            <v>Dennis Mwangi KAMATHIRO</v>
          </cell>
          <cell r="D89">
            <v>16</v>
          </cell>
          <cell r="E89">
            <v>19</v>
          </cell>
          <cell r="F89">
            <v>0</v>
          </cell>
          <cell r="G89">
            <v>5.8333333333333321</v>
          </cell>
          <cell r="H89">
            <v>6</v>
          </cell>
          <cell r="I89">
            <v>0</v>
          </cell>
          <cell r="J89">
            <v>3</v>
          </cell>
          <cell r="K89">
            <v>11</v>
          </cell>
          <cell r="L89">
            <v>10</v>
          </cell>
          <cell r="M89">
            <v>10</v>
          </cell>
          <cell r="N89">
            <v>10.333333333333332</v>
          </cell>
          <cell r="O89">
            <v>19.2</v>
          </cell>
          <cell r="P89">
            <v>19</v>
          </cell>
          <cell r="Q89">
            <v>13</v>
          </cell>
          <cell r="R89">
            <v>0</v>
          </cell>
          <cell r="S89">
            <v>0</v>
          </cell>
          <cell r="T89">
            <v>13</v>
          </cell>
          <cell r="U89">
            <v>45</v>
          </cell>
          <cell r="V89">
            <v>64</v>
          </cell>
        </row>
        <row r="90">
          <cell r="B90" t="str">
            <v>E022-01-2151/2020</v>
          </cell>
          <cell r="C90" t="str">
            <v>Milton Kiai MWANGI</v>
          </cell>
          <cell r="D90">
            <v>12</v>
          </cell>
          <cell r="E90">
            <v>10</v>
          </cell>
          <cell r="F90">
            <v>0</v>
          </cell>
          <cell r="G90">
            <v>3.666666666666667</v>
          </cell>
          <cell r="H90">
            <v>6</v>
          </cell>
          <cell r="I90">
            <v>0</v>
          </cell>
          <cell r="J90">
            <v>3</v>
          </cell>
          <cell r="K90">
            <v>10</v>
          </cell>
          <cell r="L90">
            <v>11</v>
          </cell>
          <cell r="M90">
            <v>8</v>
          </cell>
          <cell r="N90">
            <v>9.6666666666666661</v>
          </cell>
          <cell r="O90">
            <v>16.3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 t="str">
            <v/>
          </cell>
          <cell r="V90">
            <v>16</v>
          </cell>
        </row>
        <row r="91">
          <cell r="B91" t="str">
            <v>E022-01-2156/2020</v>
          </cell>
          <cell r="C91" t="str">
            <v>Isaac Muriuki NJERU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11</v>
          </cell>
          <cell r="M91">
            <v>11</v>
          </cell>
          <cell r="N91">
            <v>11</v>
          </cell>
          <cell r="O91">
            <v>11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 t="str">
            <v/>
          </cell>
          <cell r="V91">
            <v>11</v>
          </cell>
        </row>
        <row r="92">
          <cell r="B92" t="str">
            <v>E022-01-2174/2020</v>
          </cell>
          <cell r="C92" t="str">
            <v>Brendan Jesse Ochieng</v>
          </cell>
          <cell r="D92">
            <v>8</v>
          </cell>
          <cell r="E92">
            <v>10</v>
          </cell>
          <cell r="F92">
            <v>0</v>
          </cell>
          <cell r="G92">
            <v>3</v>
          </cell>
          <cell r="H92">
            <v>4</v>
          </cell>
          <cell r="I92">
            <v>0</v>
          </cell>
          <cell r="J92">
            <v>2</v>
          </cell>
          <cell r="K92">
            <v>9</v>
          </cell>
          <cell r="L92">
            <v>10</v>
          </cell>
          <cell r="M92">
            <v>11</v>
          </cell>
          <cell r="N92">
            <v>10</v>
          </cell>
          <cell r="O92">
            <v>15</v>
          </cell>
          <cell r="P92">
            <v>2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2</v>
          </cell>
          <cell r="V92">
            <v>17</v>
          </cell>
        </row>
        <row r="93">
          <cell r="B93" t="str">
            <v>E022-01-2192/2020</v>
          </cell>
          <cell r="C93" t="str">
            <v>Mark Waitiki THUO</v>
          </cell>
          <cell r="D93">
            <v>10</v>
          </cell>
          <cell r="E93">
            <v>15</v>
          </cell>
          <cell r="F93">
            <v>0</v>
          </cell>
          <cell r="G93">
            <v>4.1666666666666661</v>
          </cell>
          <cell r="H93">
            <v>5</v>
          </cell>
          <cell r="I93">
            <v>0</v>
          </cell>
          <cell r="J93">
            <v>2.5</v>
          </cell>
          <cell r="K93">
            <v>10</v>
          </cell>
          <cell r="L93">
            <v>9</v>
          </cell>
          <cell r="M93">
            <v>11</v>
          </cell>
          <cell r="N93">
            <v>10</v>
          </cell>
          <cell r="O93">
            <v>16.7</v>
          </cell>
          <cell r="P93">
            <v>12</v>
          </cell>
          <cell r="Q93">
            <v>6</v>
          </cell>
          <cell r="R93">
            <v>0</v>
          </cell>
          <cell r="S93">
            <v>0</v>
          </cell>
          <cell r="T93">
            <v>6</v>
          </cell>
          <cell r="U93">
            <v>24</v>
          </cell>
          <cell r="V93">
            <v>41</v>
          </cell>
        </row>
        <row r="94">
          <cell r="B94" t="str">
            <v>E022-01-2283/2020</v>
          </cell>
          <cell r="C94" t="str">
            <v>Kenneth Ng'ang'a WAMBUI</v>
          </cell>
          <cell r="D94">
            <v>16</v>
          </cell>
          <cell r="E94">
            <v>17</v>
          </cell>
          <cell r="F94">
            <v>0</v>
          </cell>
          <cell r="G94">
            <v>5.5</v>
          </cell>
          <cell r="H94">
            <v>4</v>
          </cell>
          <cell r="I94">
            <v>0</v>
          </cell>
          <cell r="J94">
            <v>2</v>
          </cell>
          <cell r="K94">
            <v>11</v>
          </cell>
          <cell r="L94">
            <v>11</v>
          </cell>
          <cell r="M94">
            <v>10</v>
          </cell>
          <cell r="N94">
            <v>10.666666666666666</v>
          </cell>
          <cell r="O94">
            <v>18.2</v>
          </cell>
          <cell r="P94">
            <v>19</v>
          </cell>
          <cell r="Q94">
            <v>12</v>
          </cell>
          <cell r="R94">
            <v>0</v>
          </cell>
          <cell r="S94">
            <v>0</v>
          </cell>
          <cell r="T94">
            <v>8</v>
          </cell>
          <cell r="U94">
            <v>39</v>
          </cell>
          <cell r="V94">
            <v>57</v>
          </cell>
        </row>
        <row r="95">
          <cell r="B95" t="str">
            <v>E022-01-2285/2020</v>
          </cell>
          <cell r="C95" t="str">
            <v>Victor Mwangi NDABA</v>
          </cell>
          <cell r="D95">
            <v>12</v>
          </cell>
          <cell r="E95">
            <v>11</v>
          </cell>
          <cell r="F95">
            <v>0</v>
          </cell>
          <cell r="G95">
            <v>3.833333333333333</v>
          </cell>
          <cell r="H95">
            <v>6</v>
          </cell>
          <cell r="I95">
            <v>0</v>
          </cell>
          <cell r="J95">
            <v>3</v>
          </cell>
          <cell r="K95">
            <v>11</v>
          </cell>
          <cell r="L95">
            <v>11</v>
          </cell>
          <cell r="M95">
            <v>10</v>
          </cell>
          <cell r="N95">
            <v>10.666666666666666</v>
          </cell>
          <cell r="O95">
            <v>17.5</v>
          </cell>
          <cell r="P95">
            <v>11</v>
          </cell>
          <cell r="Q95">
            <v>10</v>
          </cell>
          <cell r="R95">
            <v>0</v>
          </cell>
          <cell r="S95">
            <v>0</v>
          </cell>
          <cell r="T95">
            <v>2</v>
          </cell>
          <cell r="U95">
            <v>23</v>
          </cell>
          <cell r="V95">
            <v>41</v>
          </cell>
        </row>
        <row r="96">
          <cell r="B96" t="str">
            <v>E022-01-2325/2020</v>
          </cell>
          <cell r="C96" t="str">
            <v>Elsie Sang CHEROP</v>
          </cell>
          <cell r="D96">
            <v>18</v>
          </cell>
          <cell r="E96">
            <v>14</v>
          </cell>
          <cell r="F96">
            <v>0</v>
          </cell>
          <cell r="G96">
            <v>5.333333333333333</v>
          </cell>
          <cell r="H96">
            <v>5</v>
          </cell>
          <cell r="I96">
            <v>0</v>
          </cell>
          <cell r="J96">
            <v>2.5</v>
          </cell>
          <cell r="K96">
            <v>11</v>
          </cell>
          <cell r="L96">
            <v>10</v>
          </cell>
          <cell r="M96">
            <v>11</v>
          </cell>
          <cell r="N96">
            <v>10.666666666666666</v>
          </cell>
          <cell r="O96">
            <v>18.5</v>
          </cell>
          <cell r="P96">
            <v>13</v>
          </cell>
          <cell r="Q96">
            <v>8</v>
          </cell>
          <cell r="R96">
            <v>0</v>
          </cell>
          <cell r="S96">
            <v>7</v>
          </cell>
          <cell r="T96">
            <v>0</v>
          </cell>
          <cell r="U96">
            <v>28</v>
          </cell>
          <cell r="V96">
            <v>47</v>
          </cell>
        </row>
        <row r="97">
          <cell r="B97" t="str">
            <v>E022-01-2347/2020</v>
          </cell>
          <cell r="C97" t="str">
            <v>Mbarak Mahmud BREK</v>
          </cell>
          <cell r="D97">
            <v>11</v>
          </cell>
          <cell r="E97">
            <v>14</v>
          </cell>
          <cell r="F97">
            <v>0</v>
          </cell>
          <cell r="G97">
            <v>4.1666666666666661</v>
          </cell>
          <cell r="H97">
            <v>4</v>
          </cell>
          <cell r="I97">
            <v>0</v>
          </cell>
          <cell r="J97">
            <v>2</v>
          </cell>
          <cell r="K97">
            <v>9</v>
          </cell>
          <cell r="L97">
            <v>9</v>
          </cell>
          <cell r="M97">
            <v>10</v>
          </cell>
          <cell r="N97">
            <v>9.3333333333333339</v>
          </cell>
          <cell r="O97">
            <v>15.5</v>
          </cell>
          <cell r="P97">
            <v>17</v>
          </cell>
          <cell r="Q97">
            <v>15</v>
          </cell>
          <cell r="R97">
            <v>0</v>
          </cell>
          <cell r="S97">
            <v>0</v>
          </cell>
          <cell r="T97">
            <v>10</v>
          </cell>
          <cell r="U97">
            <v>42</v>
          </cell>
          <cell r="V97">
            <v>58</v>
          </cell>
        </row>
        <row r="98">
          <cell r="B98" t="str">
            <v>E022-01-2385/2019</v>
          </cell>
          <cell r="C98" t="str">
            <v>Bernard Kimani MUGWE</v>
          </cell>
          <cell r="D98">
            <v>16</v>
          </cell>
          <cell r="E98">
            <v>15</v>
          </cell>
          <cell r="F98">
            <v>0</v>
          </cell>
          <cell r="G98">
            <v>5.1666666666666661</v>
          </cell>
          <cell r="H98">
            <v>6</v>
          </cell>
          <cell r="I98">
            <v>0</v>
          </cell>
          <cell r="J98">
            <v>3</v>
          </cell>
          <cell r="K98">
            <v>10</v>
          </cell>
          <cell r="L98">
            <v>11</v>
          </cell>
          <cell r="M98">
            <v>9</v>
          </cell>
          <cell r="N98">
            <v>10</v>
          </cell>
          <cell r="O98">
            <v>18.2</v>
          </cell>
          <cell r="P98">
            <v>21</v>
          </cell>
          <cell r="Q98">
            <v>0</v>
          </cell>
          <cell r="R98">
            <v>11</v>
          </cell>
          <cell r="S98">
            <v>0</v>
          </cell>
          <cell r="T98">
            <v>15</v>
          </cell>
          <cell r="U98">
            <v>47</v>
          </cell>
          <cell r="V98">
            <v>65</v>
          </cell>
        </row>
        <row r="99">
          <cell r="B99" t="str">
            <v>E022-01-2454/2020</v>
          </cell>
          <cell r="C99" t="str">
            <v>Peter Ndiba MUIGAI</v>
          </cell>
          <cell r="D99">
            <v>13</v>
          </cell>
          <cell r="E99">
            <v>11</v>
          </cell>
          <cell r="F99">
            <v>0</v>
          </cell>
          <cell r="G99">
            <v>4</v>
          </cell>
          <cell r="H99">
            <v>5</v>
          </cell>
          <cell r="I99">
            <v>0</v>
          </cell>
          <cell r="J99">
            <v>2.5</v>
          </cell>
          <cell r="K99">
            <v>10</v>
          </cell>
          <cell r="L99">
            <v>10</v>
          </cell>
          <cell r="M99">
            <v>11</v>
          </cell>
          <cell r="N99">
            <v>10.333333333333332</v>
          </cell>
          <cell r="O99">
            <v>16.8</v>
          </cell>
          <cell r="P99">
            <v>15</v>
          </cell>
          <cell r="Q99">
            <v>14</v>
          </cell>
          <cell r="R99">
            <v>0</v>
          </cell>
          <cell r="S99">
            <v>9</v>
          </cell>
          <cell r="T99">
            <v>0</v>
          </cell>
          <cell r="U99">
            <v>38</v>
          </cell>
          <cell r="V99">
            <v>55</v>
          </cell>
        </row>
        <row r="100">
          <cell r="B100" t="str">
            <v>E022-01-2608/2020</v>
          </cell>
          <cell r="C100" t="str">
            <v>Martin Irungu MWANGI</v>
          </cell>
          <cell r="D100">
            <v>11</v>
          </cell>
          <cell r="E100">
            <v>15</v>
          </cell>
          <cell r="F100">
            <v>0</v>
          </cell>
          <cell r="G100">
            <v>4.3333333333333339</v>
          </cell>
          <cell r="H100">
            <v>6</v>
          </cell>
          <cell r="I100">
            <v>0</v>
          </cell>
          <cell r="J100">
            <v>3</v>
          </cell>
          <cell r="K100">
            <v>10</v>
          </cell>
          <cell r="L100">
            <v>9</v>
          </cell>
          <cell r="M100">
            <v>8</v>
          </cell>
          <cell r="N100">
            <v>8.9999999999999982</v>
          </cell>
          <cell r="O100">
            <v>16.3</v>
          </cell>
          <cell r="P100">
            <v>22</v>
          </cell>
          <cell r="Q100">
            <v>12</v>
          </cell>
          <cell r="R100">
            <v>0</v>
          </cell>
          <cell r="S100">
            <v>15</v>
          </cell>
          <cell r="T100">
            <v>0</v>
          </cell>
          <cell r="U100">
            <v>49</v>
          </cell>
          <cell r="V100">
            <v>65</v>
          </cell>
        </row>
        <row r="101">
          <cell r="B101" t="str">
            <v>E022-01-0754/2019</v>
          </cell>
          <cell r="C101" t="str">
            <v>John MATHAI</v>
          </cell>
          <cell r="D101">
            <v>12</v>
          </cell>
          <cell r="E101">
            <v>10</v>
          </cell>
          <cell r="F101">
            <v>0</v>
          </cell>
          <cell r="G101">
            <v>3.666666666666667</v>
          </cell>
          <cell r="H101">
            <v>5</v>
          </cell>
          <cell r="I101">
            <v>0</v>
          </cell>
          <cell r="J101">
            <v>2.5</v>
          </cell>
          <cell r="K101">
            <v>11</v>
          </cell>
          <cell r="L101">
            <v>11</v>
          </cell>
          <cell r="M101">
            <v>11</v>
          </cell>
          <cell r="N101">
            <v>10.999999999999998</v>
          </cell>
          <cell r="O101">
            <v>17.2</v>
          </cell>
          <cell r="P101">
            <v>16</v>
          </cell>
          <cell r="Q101">
            <v>0</v>
          </cell>
          <cell r="R101">
            <v>10</v>
          </cell>
          <cell r="S101">
            <v>0</v>
          </cell>
          <cell r="T101">
            <v>11</v>
          </cell>
          <cell r="U101">
            <v>37</v>
          </cell>
          <cell r="V101">
            <v>54</v>
          </cell>
        </row>
        <row r="102">
          <cell r="B102" t="str">
            <v>E022-01-0758/2019</v>
          </cell>
          <cell r="C102" t="str">
            <v>Bwonda Brian NDEMO</v>
          </cell>
          <cell r="D102">
            <v>11</v>
          </cell>
          <cell r="E102">
            <v>13</v>
          </cell>
          <cell r="F102">
            <v>0</v>
          </cell>
          <cell r="G102">
            <v>4</v>
          </cell>
          <cell r="H102">
            <v>6</v>
          </cell>
          <cell r="I102">
            <v>0</v>
          </cell>
          <cell r="J102">
            <v>3</v>
          </cell>
          <cell r="K102">
            <v>10</v>
          </cell>
          <cell r="L102">
            <v>10</v>
          </cell>
          <cell r="M102">
            <v>10</v>
          </cell>
          <cell r="N102">
            <v>10</v>
          </cell>
          <cell r="O102">
            <v>17</v>
          </cell>
          <cell r="P102">
            <v>14</v>
          </cell>
          <cell r="Q102">
            <v>3</v>
          </cell>
          <cell r="R102">
            <v>8.5</v>
          </cell>
          <cell r="S102">
            <v>0</v>
          </cell>
          <cell r="T102">
            <v>10</v>
          </cell>
          <cell r="U102">
            <v>32.5</v>
          </cell>
          <cell r="V102">
            <v>50</v>
          </cell>
        </row>
        <row r="103">
          <cell r="B103" t="str">
            <v>E022-01-0776/2019</v>
          </cell>
          <cell r="C103" t="str">
            <v>George Gichuki THUKU</v>
          </cell>
          <cell r="D103">
            <v>12</v>
          </cell>
          <cell r="E103">
            <v>13</v>
          </cell>
          <cell r="F103">
            <v>0</v>
          </cell>
          <cell r="G103">
            <v>4.166666666666667</v>
          </cell>
          <cell r="H103">
            <v>6</v>
          </cell>
          <cell r="I103">
            <v>0</v>
          </cell>
          <cell r="J103">
            <v>3</v>
          </cell>
          <cell r="K103">
            <v>11</v>
          </cell>
          <cell r="L103">
            <v>9</v>
          </cell>
          <cell r="M103">
            <v>8</v>
          </cell>
          <cell r="N103">
            <v>9.3333333333333339</v>
          </cell>
          <cell r="O103">
            <v>16.5</v>
          </cell>
          <cell r="P103">
            <v>21</v>
          </cell>
          <cell r="Q103">
            <v>9</v>
          </cell>
          <cell r="R103">
            <v>0</v>
          </cell>
          <cell r="S103">
            <v>9</v>
          </cell>
          <cell r="T103">
            <v>0</v>
          </cell>
          <cell r="U103">
            <v>39</v>
          </cell>
          <cell r="V103">
            <v>56</v>
          </cell>
        </row>
        <row r="104">
          <cell r="B104" t="str">
            <v>E022-01-0783/2019</v>
          </cell>
          <cell r="C104" t="str">
            <v>Mwaniki Fredrick NJAGI</v>
          </cell>
          <cell r="D104">
            <v>15</v>
          </cell>
          <cell r="E104">
            <v>13</v>
          </cell>
          <cell r="F104">
            <v>0</v>
          </cell>
          <cell r="G104">
            <v>4.666666666666667</v>
          </cell>
          <cell r="H104">
            <v>4</v>
          </cell>
          <cell r="I104">
            <v>0</v>
          </cell>
          <cell r="J104">
            <v>2</v>
          </cell>
          <cell r="K104">
            <v>11</v>
          </cell>
          <cell r="L104">
            <v>10</v>
          </cell>
          <cell r="M104">
            <v>9</v>
          </cell>
          <cell r="N104">
            <v>10</v>
          </cell>
          <cell r="O104">
            <v>16.7</v>
          </cell>
          <cell r="P104">
            <v>15</v>
          </cell>
          <cell r="Q104">
            <v>12</v>
          </cell>
          <cell r="R104">
            <v>12</v>
          </cell>
          <cell r="S104">
            <v>0</v>
          </cell>
          <cell r="T104">
            <v>0</v>
          </cell>
          <cell r="U104">
            <v>39</v>
          </cell>
          <cell r="V104">
            <v>56</v>
          </cell>
        </row>
        <row r="105">
          <cell r="B105" t="str">
            <v>E022-01-0791/2019</v>
          </cell>
          <cell r="C105" t="str">
            <v>Precious Mumbi</v>
          </cell>
          <cell r="D105">
            <v>12</v>
          </cell>
          <cell r="E105">
            <v>14</v>
          </cell>
          <cell r="F105">
            <v>0</v>
          </cell>
          <cell r="G105">
            <v>4.3333333333333339</v>
          </cell>
          <cell r="H105">
            <v>4</v>
          </cell>
          <cell r="I105">
            <v>0</v>
          </cell>
          <cell r="J105">
            <v>2</v>
          </cell>
          <cell r="K105">
            <v>11</v>
          </cell>
          <cell r="L105">
            <v>8</v>
          </cell>
          <cell r="M105">
            <v>11</v>
          </cell>
          <cell r="N105">
            <v>10</v>
          </cell>
          <cell r="O105">
            <v>16.3</v>
          </cell>
          <cell r="P105">
            <v>11</v>
          </cell>
          <cell r="Q105">
            <v>6</v>
          </cell>
          <cell r="R105">
            <v>0</v>
          </cell>
          <cell r="S105">
            <v>0</v>
          </cell>
          <cell r="T105">
            <v>7</v>
          </cell>
          <cell r="U105">
            <v>24</v>
          </cell>
          <cell r="V105">
            <v>40</v>
          </cell>
        </row>
        <row r="106">
          <cell r="B106" t="str">
            <v>E022-01-0798/2019</v>
          </cell>
          <cell r="C106" t="str">
            <v>Peter Kinyanjui KAMAU</v>
          </cell>
          <cell r="D106">
            <v>14</v>
          </cell>
          <cell r="E106">
            <v>17</v>
          </cell>
          <cell r="F106">
            <v>0</v>
          </cell>
          <cell r="G106">
            <v>5.1666666666666661</v>
          </cell>
          <cell r="H106">
            <v>6</v>
          </cell>
          <cell r="I106">
            <v>0</v>
          </cell>
          <cell r="J106">
            <v>3</v>
          </cell>
          <cell r="K106">
            <v>9</v>
          </cell>
          <cell r="L106">
            <v>11</v>
          </cell>
          <cell r="M106">
            <v>9</v>
          </cell>
          <cell r="N106">
            <v>9.6666666666666661</v>
          </cell>
          <cell r="O106">
            <v>17.8</v>
          </cell>
          <cell r="P106">
            <v>20</v>
          </cell>
          <cell r="Q106">
            <v>11</v>
          </cell>
          <cell r="R106">
            <v>0</v>
          </cell>
          <cell r="S106">
            <v>15</v>
          </cell>
          <cell r="T106">
            <v>0</v>
          </cell>
          <cell r="U106">
            <v>46</v>
          </cell>
          <cell r="V106">
            <v>64</v>
          </cell>
        </row>
        <row r="107">
          <cell r="B107" t="str">
            <v>E022-01-0810/2019</v>
          </cell>
          <cell r="C107" t="str">
            <v>Wilson kisompe toroge</v>
          </cell>
          <cell r="D107">
            <v>13</v>
          </cell>
          <cell r="E107">
            <v>14</v>
          </cell>
          <cell r="F107">
            <v>0</v>
          </cell>
          <cell r="G107">
            <v>4.5</v>
          </cell>
          <cell r="H107">
            <v>5</v>
          </cell>
          <cell r="I107">
            <v>0</v>
          </cell>
          <cell r="J107">
            <v>2.5</v>
          </cell>
          <cell r="K107">
            <v>10</v>
          </cell>
          <cell r="L107">
            <v>10</v>
          </cell>
          <cell r="M107">
            <v>11</v>
          </cell>
          <cell r="N107">
            <v>10.333333333333332</v>
          </cell>
          <cell r="O107">
            <v>17.3</v>
          </cell>
          <cell r="P107">
            <v>19</v>
          </cell>
          <cell r="Q107">
            <v>9</v>
          </cell>
          <cell r="R107">
            <v>7</v>
          </cell>
          <cell r="S107">
            <v>0</v>
          </cell>
          <cell r="T107">
            <v>0</v>
          </cell>
          <cell r="U107">
            <v>35</v>
          </cell>
          <cell r="V107">
            <v>52</v>
          </cell>
        </row>
        <row r="108">
          <cell r="B108" t="str">
            <v>E022-01-0845/2019</v>
          </cell>
          <cell r="C108" t="str">
            <v>Maweu Bright Mambo</v>
          </cell>
          <cell r="D108">
            <v>12</v>
          </cell>
          <cell r="E108">
            <v>10</v>
          </cell>
          <cell r="F108">
            <v>0</v>
          </cell>
          <cell r="G108">
            <v>3.666666666666667</v>
          </cell>
          <cell r="H108">
            <v>6</v>
          </cell>
          <cell r="I108">
            <v>0</v>
          </cell>
          <cell r="J108">
            <v>3</v>
          </cell>
          <cell r="K108">
            <v>10</v>
          </cell>
          <cell r="L108">
            <v>9</v>
          </cell>
          <cell r="M108">
            <v>8</v>
          </cell>
          <cell r="N108">
            <v>8.9999999999999982</v>
          </cell>
          <cell r="O108">
            <v>15.7</v>
          </cell>
          <cell r="P108">
            <v>13</v>
          </cell>
          <cell r="Q108">
            <v>8</v>
          </cell>
          <cell r="R108">
            <v>0</v>
          </cell>
          <cell r="S108">
            <v>0</v>
          </cell>
          <cell r="T108">
            <v>8</v>
          </cell>
          <cell r="U108">
            <v>29</v>
          </cell>
          <cell r="V108">
            <v>45</v>
          </cell>
        </row>
        <row r="109">
          <cell r="B109" t="str">
            <v>E022-01-0866/2019</v>
          </cell>
          <cell r="C109" t="str">
            <v>Edwin Kariuki MAINA</v>
          </cell>
          <cell r="D109">
            <v>16</v>
          </cell>
          <cell r="E109">
            <v>13</v>
          </cell>
          <cell r="F109">
            <v>0</v>
          </cell>
          <cell r="G109">
            <v>4.833333333333333</v>
          </cell>
          <cell r="H109">
            <v>6</v>
          </cell>
          <cell r="I109">
            <v>0</v>
          </cell>
          <cell r="J109">
            <v>3</v>
          </cell>
          <cell r="K109">
            <v>9</v>
          </cell>
          <cell r="L109">
            <v>11</v>
          </cell>
          <cell r="M109">
            <v>11</v>
          </cell>
          <cell r="N109">
            <v>10.333333333333332</v>
          </cell>
          <cell r="O109">
            <v>18.2</v>
          </cell>
          <cell r="P109">
            <v>15</v>
          </cell>
          <cell r="Q109">
            <v>0</v>
          </cell>
          <cell r="R109">
            <v>12</v>
          </cell>
          <cell r="S109">
            <v>0</v>
          </cell>
          <cell r="T109">
            <v>10</v>
          </cell>
          <cell r="U109">
            <v>37</v>
          </cell>
          <cell r="V109">
            <v>55</v>
          </cell>
        </row>
        <row r="110">
          <cell r="B110" t="str">
            <v>E022-01-2007/2019</v>
          </cell>
          <cell r="C110" t="str">
            <v>Kabi John</v>
          </cell>
          <cell r="D110">
            <v>12</v>
          </cell>
          <cell r="E110">
            <v>15</v>
          </cell>
          <cell r="F110">
            <v>0</v>
          </cell>
          <cell r="G110">
            <v>4.5</v>
          </cell>
          <cell r="H110">
            <v>4</v>
          </cell>
          <cell r="I110">
            <v>0</v>
          </cell>
          <cell r="J110">
            <v>2</v>
          </cell>
          <cell r="K110">
            <v>9</v>
          </cell>
          <cell r="L110">
            <v>10</v>
          </cell>
          <cell r="M110">
            <v>8</v>
          </cell>
          <cell r="N110">
            <v>8.9999999999999982</v>
          </cell>
          <cell r="O110">
            <v>15.5</v>
          </cell>
          <cell r="P110">
            <v>11</v>
          </cell>
          <cell r="Q110">
            <v>10</v>
          </cell>
          <cell r="R110">
            <v>11</v>
          </cell>
          <cell r="S110">
            <v>0</v>
          </cell>
          <cell r="T110">
            <v>0</v>
          </cell>
          <cell r="U110">
            <v>32</v>
          </cell>
          <cell r="V110">
            <v>48</v>
          </cell>
        </row>
        <row r="111">
          <cell r="B111" t="str">
            <v>E022-01-1887/2018</v>
          </cell>
          <cell r="C111" t="str">
            <v>Elias Ndumo NDERITU</v>
          </cell>
          <cell r="D111">
            <v>12</v>
          </cell>
          <cell r="E111">
            <v>16</v>
          </cell>
          <cell r="F111">
            <v>0</v>
          </cell>
          <cell r="G111">
            <v>4.666666666666667</v>
          </cell>
          <cell r="H111">
            <v>6</v>
          </cell>
          <cell r="I111">
            <v>0</v>
          </cell>
          <cell r="J111">
            <v>3</v>
          </cell>
          <cell r="K111">
            <v>10</v>
          </cell>
          <cell r="L111">
            <v>11</v>
          </cell>
          <cell r="M111">
            <v>11</v>
          </cell>
          <cell r="N111">
            <v>10.666666666666666</v>
          </cell>
          <cell r="O111">
            <v>18.3</v>
          </cell>
          <cell r="P111">
            <v>11</v>
          </cell>
          <cell r="Q111">
            <v>7</v>
          </cell>
          <cell r="R111">
            <v>0</v>
          </cell>
          <cell r="S111">
            <v>0</v>
          </cell>
          <cell r="T111">
            <v>4</v>
          </cell>
          <cell r="U111">
            <v>22</v>
          </cell>
          <cell r="V111">
            <v>40</v>
          </cell>
        </row>
        <row r="112">
          <cell r="B112" t="str">
            <v>E022-01-2069/2018</v>
          </cell>
          <cell r="C112" t="str">
            <v>Elizabeth Mugure MAINA</v>
          </cell>
          <cell r="D112">
            <v>14</v>
          </cell>
          <cell r="E112">
            <v>16</v>
          </cell>
          <cell r="F112">
            <v>0</v>
          </cell>
          <cell r="G112">
            <v>5</v>
          </cell>
          <cell r="H112">
            <v>5</v>
          </cell>
          <cell r="I112">
            <v>0</v>
          </cell>
          <cell r="J112">
            <v>2.5</v>
          </cell>
          <cell r="K112">
            <v>10</v>
          </cell>
          <cell r="L112">
            <v>9</v>
          </cell>
          <cell r="M112">
            <v>10</v>
          </cell>
          <cell r="N112">
            <v>9.6666666666666661</v>
          </cell>
          <cell r="O112">
            <v>17.2</v>
          </cell>
          <cell r="P112">
            <v>12</v>
          </cell>
          <cell r="Q112">
            <v>7</v>
          </cell>
          <cell r="R112">
            <v>0</v>
          </cell>
          <cell r="S112">
            <v>0</v>
          </cell>
          <cell r="T112">
            <v>9.5</v>
          </cell>
          <cell r="U112">
            <v>28.5</v>
          </cell>
          <cell r="V112">
            <v>46</v>
          </cell>
        </row>
        <row r="113">
          <cell r="B113" t="str">
            <v>E022-01-0710/2017</v>
          </cell>
          <cell r="C113" t="str">
            <v>Charles Karibu RIKA</v>
          </cell>
          <cell r="D113">
            <v>14</v>
          </cell>
          <cell r="E113">
            <v>10</v>
          </cell>
          <cell r="F113">
            <v>0</v>
          </cell>
          <cell r="G113">
            <v>4</v>
          </cell>
          <cell r="H113">
            <v>5</v>
          </cell>
          <cell r="I113">
            <v>0</v>
          </cell>
          <cell r="J113">
            <v>2.5</v>
          </cell>
          <cell r="K113">
            <v>11</v>
          </cell>
          <cell r="L113">
            <v>11</v>
          </cell>
          <cell r="M113">
            <v>8</v>
          </cell>
          <cell r="N113">
            <v>10</v>
          </cell>
          <cell r="O113">
            <v>16.5</v>
          </cell>
          <cell r="P113">
            <v>17</v>
          </cell>
          <cell r="Q113">
            <v>6</v>
          </cell>
          <cell r="R113">
            <v>15</v>
          </cell>
          <cell r="S113">
            <v>0</v>
          </cell>
          <cell r="T113">
            <v>0</v>
          </cell>
          <cell r="U113">
            <v>38</v>
          </cell>
          <cell r="V113">
            <v>55</v>
          </cell>
        </row>
        <row r="114">
          <cell r="B114" t="str">
            <v>E022-01-1097/2018</v>
          </cell>
          <cell r="C114" t="str">
            <v>Johnstone Gakonya KUNG'U</v>
          </cell>
          <cell r="D114">
            <v>12</v>
          </cell>
          <cell r="E114">
            <v>11</v>
          </cell>
          <cell r="F114">
            <v>0</v>
          </cell>
          <cell r="G114">
            <v>3.833333333333333</v>
          </cell>
          <cell r="H114">
            <v>5</v>
          </cell>
          <cell r="I114">
            <v>0</v>
          </cell>
          <cell r="J114">
            <v>2.5</v>
          </cell>
          <cell r="K114">
            <v>10</v>
          </cell>
          <cell r="L114">
            <v>9</v>
          </cell>
          <cell r="M114">
            <v>11</v>
          </cell>
          <cell r="N114">
            <v>10</v>
          </cell>
          <cell r="O114">
            <v>16.3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 t="str">
            <v/>
          </cell>
          <cell r="V114">
            <v>16</v>
          </cell>
        </row>
        <row r="115">
          <cell r="B115" t="str">
            <v>E022-01-1755/2018</v>
          </cell>
          <cell r="C115" t="str">
            <v>Quinton Muriuki WANJOHI</v>
          </cell>
          <cell r="D115">
            <v>14</v>
          </cell>
          <cell r="E115">
            <v>12</v>
          </cell>
          <cell r="F115">
            <v>0</v>
          </cell>
          <cell r="G115">
            <v>4.3333333333333339</v>
          </cell>
          <cell r="H115">
            <v>6</v>
          </cell>
          <cell r="I115">
            <v>0</v>
          </cell>
          <cell r="J115">
            <v>3</v>
          </cell>
          <cell r="K115">
            <v>11</v>
          </cell>
          <cell r="L115">
            <v>9</v>
          </cell>
          <cell r="M115">
            <v>8</v>
          </cell>
          <cell r="N115">
            <v>9.3333333333333339</v>
          </cell>
          <cell r="O115">
            <v>16.7</v>
          </cell>
          <cell r="P115">
            <v>19</v>
          </cell>
          <cell r="Q115">
            <v>8</v>
          </cell>
          <cell r="R115">
            <v>7.5</v>
          </cell>
          <cell r="S115">
            <v>0</v>
          </cell>
          <cell r="T115">
            <v>0</v>
          </cell>
          <cell r="U115">
            <v>34.5</v>
          </cell>
          <cell r="V115">
            <v>51</v>
          </cell>
        </row>
        <row r="116">
          <cell r="B116" t="str">
            <v>E022-01-1087/2018</v>
          </cell>
          <cell r="C116" t="str">
            <v>Humphrey MUTUA</v>
          </cell>
          <cell r="D116">
            <v>10</v>
          </cell>
          <cell r="E116">
            <v>13</v>
          </cell>
          <cell r="F116">
            <v>0</v>
          </cell>
          <cell r="G116">
            <v>3.833333333333333</v>
          </cell>
          <cell r="H116">
            <v>5</v>
          </cell>
          <cell r="I116">
            <v>0</v>
          </cell>
          <cell r="J116">
            <v>2.5</v>
          </cell>
          <cell r="K116">
            <v>9</v>
          </cell>
          <cell r="L116">
            <v>10</v>
          </cell>
          <cell r="M116">
            <v>9</v>
          </cell>
          <cell r="N116">
            <v>9.3333333333333339</v>
          </cell>
          <cell r="O116">
            <v>15.7</v>
          </cell>
          <cell r="P116">
            <v>13</v>
          </cell>
          <cell r="Q116">
            <v>0</v>
          </cell>
          <cell r="R116">
            <v>10.5</v>
          </cell>
          <cell r="S116">
            <v>0</v>
          </cell>
          <cell r="T116">
            <v>9</v>
          </cell>
          <cell r="U116">
            <v>32.5</v>
          </cell>
          <cell r="V116">
            <v>48</v>
          </cell>
        </row>
        <row r="117">
          <cell r="B117" t="str">
            <v>E022-01-0698/2017</v>
          </cell>
          <cell r="C117" t="str">
            <v>Simon MWANGI</v>
          </cell>
          <cell r="D117">
            <v>13</v>
          </cell>
          <cell r="E117">
            <v>10</v>
          </cell>
          <cell r="F117">
            <v>0</v>
          </cell>
          <cell r="G117">
            <v>3.833333333333333</v>
          </cell>
          <cell r="H117">
            <v>6</v>
          </cell>
          <cell r="I117">
            <v>0</v>
          </cell>
          <cell r="J117">
            <v>3</v>
          </cell>
          <cell r="K117">
            <v>10</v>
          </cell>
          <cell r="L117">
            <v>11</v>
          </cell>
          <cell r="M117">
            <v>9</v>
          </cell>
          <cell r="N117">
            <v>10</v>
          </cell>
          <cell r="O117">
            <v>16.8</v>
          </cell>
          <cell r="P117">
            <v>9</v>
          </cell>
          <cell r="Q117">
            <v>8</v>
          </cell>
          <cell r="R117">
            <v>0</v>
          </cell>
          <cell r="S117">
            <v>0</v>
          </cell>
          <cell r="T117">
            <v>7</v>
          </cell>
          <cell r="U117">
            <v>24</v>
          </cell>
          <cell r="V117">
            <v>41</v>
          </cell>
        </row>
        <row r="118">
          <cell r="B118" t="str">
            <v>E022-01-2109/2016</v>
          </cell>
          <cell r="C118" t="str">
            <v>Amos CHEMWENO</v>
          </cell>
          <cell r="D118">
            <v>13</v>
          </cell>
          <cell r="E118">
            <v>17</v>
          </cell>
          <cell r="F118">
            <v>0</v>
          </cell>
          <cell r="G118">
            <v>5</v>
          </cell>
          <cell r="H118">
            <v>5</v>
          </cell>
          <cell r="I118">
            <v>0</v>
          </cell>
          <cell r="J118">
            <v>2.5</v>
          </cell>
          <cell r="K118">
            <v>10</v>
          </cell>
          <cell r="L118">
            <v>9</v>
          </cell>
          <cell r="M118">
            <v>8</v>
          </cell>
          <cell r="N118">
            <v>8.9999999999999982</v>
          </cell>
          <cell r="O118">
            <v>16.5</v>
          </cell>
          <cell r="P118">
            <v>20</v>
          </cell>
          <cell r="Q118">
            <v>0</v>
          </cell>
          <cell r="R118">
            <v>14</v>
          </cell>
          <cell r="S118">
            <v>0</v>
          </cell>
          <cell r="T118">
            <v>11</v>
          </cell>
          <cell r="U118">
            <v>45</v>
          </cell>
          <cell r="V118">
            <v>62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 t="str">
            <v/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 t="str">
            <v/>
          </cell>
          <cell r="V119" t="str">
            <v/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12">
          <cell r="C12" t="str">
            <v>E034-01-1142/2019</v>
          </cell>
          <cell r="D12" t="str">
            <v>-</v>
          </cell>
          <cell r="E12" t="str">
            <v>-</v>
          </cell>
          <cell r="F12" t="e">
            <v>#VALUE!</v>
          </cell>
          <cell r="G12" t="e">
            <v>#VALUE!</v>
          </cell>
          <cell r="H12" t="e">
            <v>#VALUE!</v>
          </cell>
        </row>
        <row r="13">
          <cell r="C13" t="str">
            <v>E022-01-1035/2020</v>
          </cell>
          <cell r="D13">
            <v>95.92</v>
          </cell>
          <cell r="E13">
            <v>86</v>
          </cell>
          <cell r="F13">
            <v>88</v>
          </cell>
          <cell r="G13">
            <v>67</v>
          </cell>
          <cell r="H13">
            <v>84.23</v>
          </cell>
        </row>
        <row r="14">
          <cell r="C14" t="str">
            <v>E022-01-1027/2020</v>
          </cell>
          <cell r="D14">
            <v>95.92</v>
          </cell>
          <cell r="E14">
            <v>86</v>
          </cell>
          <cell r="F14">
            <v>90</v>
          </cell>
          <cell r="G14">
            <v>65</v>
          </cell>
          <cell r="H14">
            <v>84.23</v>
          </cell>
        </row>
        <row r="15">
          <cell r="C15" t="str">
            <v>E022-01-2113/2020</v>
          </cell>
          <cell r="D15">
            <v>92.86</v>
          </cell>
          <cell r="E15">
            <v>87</v>
          </cell>
          <cell r="F15">
            <v>85</v>
          </cell>
          <cell r="G15">
            <v>74</v>
          </cell>
          <cell r="H15">
            <v>84.715000000000003</v>
          </cell>
        </row>
        <row r="16">
          <cell r="C16">
            <v>0</v>
          </cell>
          <cell r="D16" t="str">
            <v>-</v>
          </cell>
          <cell r="E16" t="str">
            <v>-</v>
          </cell>
          <cell r="F16" t="e">
            <v>#VALUE!</v>
          </cell>
          <cell r="G16" t="e">
            <v>#VALUE!</v>
          </cell>
          <cell r="H16" t="e">
            <v>#VALUE!</v>
          </cell>
        </row>
        <row r="17">
          <cell r="C17" t="str">
            <v>E022-01-1089/2020</v>
          </cell>
          <cell r="D17">
            <v>94.9</v>
          </cell>
          <cell r="E17">
            <v>86</v>
          </cell>
          <cell r="F17">
            <v>88</v>
          </cell>
          <cell r="G17">
            <v>62</v>
          </cell>
          <cell r="H17">
            <v>82.724999999999994</v>
          </cell>
        </row>
        <row r="18">
          <cell r="C18" t="str">
            <v>E022-01-1043/2020</v>
          </cell>
          <cell r="D18">
            <v>91.84</v>
          </cell>
          <cell r="E18">
            <v>85</v>
          </cell>
          <cell r="F18">
            <v>90</v>
          </cell>
          <cell r="G18">
            <v>73</v>
          </cell>
          <cell r="H18">
            <v>84.960000000000008</v>
          </cell>
        </row>
        <row r="19">
          <cell r="C19" t="str">
            <v>E022-01-1047/2020</v>
          </cell>
          <cell r="D19">
            <v>82.65</v>
          </cell>
          <cell r="E19" t="str">
            <v>-</v>
          </cell>
          <cell r="F19">
            <v>91</v>
          </cell>
          <cell r="G19">
            <v>64</v>
          </cell>
          <cell r="H19">
            <v>59.412500000000001</v>
          </cell>
        </row>
        <row r="20">
          <cell r="C20" t="str">
            <v>E022-01-1072/2020</v>
          </cell>
          <cell r="D20">
            <v>89.8</v>
          </cell>
          <cell r="E20">
            <v>76</v>
          </cell>
          <cell r="F20">
            <v>93</v>
          </cell>
          <cell r="G20">
            <v>67</v>
          </cell>
          <cell r="H20">
            <v>81.45</v>
          </cell>
        </row>
        <row r="21">
          <cell r="C21">
            <v>0</v>
          </cell>
          <cell r="D21" t="str">
            <v>-</v>
          </cell>
          <cell r="E21" t="str">
            <v>-</v>
          </cell>
          <cell r="F21" t="e">
            <v>#VALUE!</v>
          </cell>
          <cell r="G21" t="e">
            <v>#VALUE!</v>
          </cell>
          <cell r="H21" t="e">
            <v>#VALUE!</v>
          </cell>
        </row>
        <row r="22">
          <cell r="C22" t="str">
            <v>E022-01-1070/2020</v>
          </cell>
          <cell r="D22">
            <v>89.8</v>
          </cell>
          <cell r="E22">
            <v>8.6</v>
          </cell>
          <cell r="F22">
            <v>84</v>
          </cell>
          <cell r="G22">
            <v>63</v>
          </cell>
          <cell r="H22">
            <v>61.349999999999994</v>
          </cell>
        </row>
        <row r="23">
          <cell r="C23" t="str">
            <v>E022-01-1049/2020</v>
          </cell>
          <cell r="D23" t="str">
            <v>-</v>
          </cell>
          <cell r="E23" t="str">
            <v>-</v>
          </cell>
          <cell r="F23" t="e">
            <v>#VALUE!</v>
          </cell>
          <cell r="G23" t="e">
            <v>#VALUE!</v>
          </cell>
          <cell r="H23" t="e">
            <v>#VALUE!</v>
          </cell>
        </row>
        <row r="24">
          <cell r="C24" t="str">
            <v>E022-01-1065/2020</v>
          </cell>
          <cell r="D24">
            <v>94.9</v>
          </cell>
          <cell r="E24">
            <v>87</v>
          </cell>
          <cell r="F24">
            <v>88</v>
          </cell>
          <cell r="G24">
            <v>66</v>
          </cell>
          <cell r="H24">
            <v>83.974999999999994</v>
          </cell>
        </row>
        <row r="25">
          <cell r="C25" t="str">
            <v>E022-01-1058/2020</v>
          </cell>
          <cell r="D25">
            <v>78.569999999999993</v>
          </cell>
          <cell r="E25">
            <v>89</v>
          </cell>
          <cell r="F25">
            <v>84</v>
          </cell>
          <cell r="G25">
            <v>70</v>
          </cell>
          <cell r="H25">
            <v>80.392499999999998</v>
          </cell>
        </row>
        <row r="26">
          <cell r="C26" t="str">
            <v>E022-01-1053/2020</v>
          </cell>
          <cell r="D26" t="str">
            <v>-</v>
          </cell>
          <cell r="E26" t="str">
            <v>-</v>
          </cell>
          <cell r="F26" t="e">
            <v>#VALUE!</v>
          </cell>
          <cell r="G26" t="e">
            <v>#VALUE!</v>
          </cell>
          <cell r="H26" t="e">
            <v>#VALUE!</v>
          </cell>
        </row>
        <row r="27">
          <cell r="C27" t="str">
            <v>E022-01-1163/2020</v>
          </cell>
          <cell r="D27" t="str">
            <v>-</v>
          </cell>
          <cell r="E27">
            <v>89</v>
          </cell>
          <cell r="F27">
            <v>88</v>
          </cell>
          <cell r="G27">
            <v>68</v>
          </cell>
          <cell r="H27">
            <v>61.25</v>
          </cell>
        </row>
        <row r="28">
          <cell r="C28" t="str">
            <v>E022-01-1017/2020</v>
          </cell>
          <cell r="D28">
            <v>93.88</v>
          </cell>
          <cell r="E28">
            <v>87</v>
          </cell>
          <cell r="F28">
            <v>94</v>
          </cell>
          <cell r="G28">
            <v>63</v>
          </cell>
          <cell r="H28">
            <v>84.47</v>
          </cell>
        </row>
        <row r="29">
          <cell r="C29" t="str">
            <v>E022-01-1048/2020</v>
          </cell>
          <cell r="D29">
            <v>96.94</v>
          </cell>
          <cell r="E29">
            <v>75</v>
          </cell>
          <cell r="F29">
            <v>93</v>
          </cell>
          <cell r="G29">
            <v>67</v>
          </cell>
          <cell r="H29">
            <v>82.984999999999999</v>
          </cell>
        </row>
        <row r="30">
          <cell r="C30" t="str">
            <v>E022-01-1021/2020</v>
          </cell>
          <cell r="D30">
            <v>92.86</v>
          </cell>
          <cell r="E30">
            <v>74</v>
          </cell>
          <cell r="F30">
            <v>93</v>
          </cell>
          <cell r="G30">
            <v>74</v>
          </cell>
          <cell r="H30">
            <v>83.465000000000003</v>
          </cell>
        </row>
        <row r="31">
          <cell r="C31" t="str">
            <v>E022-01-1081/2020</v>
          </cell>
          <cell r="D31">
            <v>77.55</v>
          </cell>
          <cell r="E31">
            <v>80</v>
          </cell>
          <cell r="F31">
            <v>83</v>
          </cell>
          <cell r="G31">
            <v>70</v>
          </cell>
          <cell r="H31">
            <v>77.637500000000003</v>
          </cell>
        </row>
        <row r="32">
          <cell r="C32" t="str">
            <v>E022-01-1030/2020</v>
          </cell>
          <cell r="D32">
            <v>66.33</v>
          </cell>
          <cell r="E32">
            <v>67</v>
          </cell>
          <cell r="F32">
            <v>90</v>
          </cell>
          <cell r="G32">
            <v>64</v>
          </cell>
          <cell r="H32">
            <v>71.832499999999996</v>
          </cell>
        </row>
        <row r="33">
          <cell r="C33" t="str">
            <v>E022-01-1015/2020</v>
          </cell>
          <cell r="D33">
            <v>88.78</v>
          </cell>
          <cell r="E33">
            <v>71</v>
          </cell>
          <cell r="F33">
            <v>73</v>
          </cell>
          <cell r="G33">
            <v>0</v>
          </cell>
          <cell r="H33">
            <v>58.195</v>
          </cell>
        </row>
        <row r="34">
          <cell r="C34" t="str">
            <v>E022-01-1026/2020</v>
          </cell>
          <cell r="D34">
            <v>57.14</v>
          </cell>
          <cell r="E34">
            <v>41</v>
          </cell>
          <cell r="F34">
            <v>58</v>
          </cell>
          <cell r="G34">
            <v>63</v>
          </cell>
          <cell r="H34">
            <v>54.784999999999997</v>
          </cell>
        </row>
        <row r="35">
          <cell r="C35" t="str">
            <v>E022-01-1075/2020</v>
          </cell>
          <cell r="D35">
            <v>94.9</v>
          </cell>
          <cell r="E35">
            <v>50</v>
          </cell>
          <cell r="F35">
            <v>77</v>
          </cell>
          <cell r="G35">
            <v>59</v>
          </cell>
          <cell r="H35">
            <v>70.224999999999994</v>
          </cell>
        </row>
        <row r="36">
          <cell r="C36" t="str">
            <v>E022-01-1032/2020</v>
          </cell>
          <cell r="D36">
            <v>80.61</v>
          </cell>
          <cell r="E36">
            <v>77</v>
          </cell>
          <cell r="F36">
            <v>78</v>
          </cell>
          <cell r="G36">
            <v>56</v>
          </cell>
          <cell r="H36">
            <v>72.902500000000003</v>
          </cell>
        </row>
        <row r="37">
          <cell r="C37" t="str">
            <v>E022-01-1087/2020</v>
          </cell>
          <cell r="D37">
            <v>94.9</v>
          </cell>
          <cell r="E37">
            <v>86</v>
          </cell>
          <cell r="F37">
            <v>90</v>
          </cell>
          <cell r="G37">
            <v>70</v>
          </cell>
          <cell r="H37">
            <v>85.224999999999994</v>
          </cell>
        </row>
        <row r="38">
          <cell r="C38" t="str">
            <v>E022-01-1077/2020</v>
          </cell>
          <cell r="D38">
            <v>100</v>
          </cell>
          <cell r="E38">
            <v>82</v>
          </cell>
          <cell r="F38">
            <v>91</v>
          </cell>
          <cell r="G38">
            <v>67</v>
          </cell>
          <cell r="H38">
            <v>85</v>
          </cell>
        </row>
        <row r="39">
          <cell r="C39" t="str">
            <v>E022-01-1067/2020</v>
          </cell>
          <cell r="D39">
            <v>88.78</v>
          </cell>
          <cell r="E39">
            <v>77</v>
          </cell>
          <cell r="F39">
            <v>86</v>
          </cell>
          <cell r="G39">
            <v>68</v>
          </cell>
          <cell r="H39">
            <v>79.944999999999993</v>
          </cell>
        </row>
        <row r="40">
          <cell r="C40" t="str">
            <v>E022-01-1029/2020</v>
          </cell>
          <cell r="D40">
            <v>80.61</v>
          </cell>
          <cell r="E40">
            <v>85</v>
          </cell>
          <cell r="F40">
            <v>92</v>
          </cell>
          <cell r="G40">
            <v>64</v>
          </cell>
          <cell r="H40">
            <v>80.402500000000003</v>
          </cell>
        </row>
        <row r="41">
          <cell r="C41" t="str">
            <v>E022-01-1022/2020</v>
          </cell>
          <cell r="D41">
            <v>86.73</v>
          </cell>
          <cell r="E41">
            <v>86</v>
          </cell>
          <cell r="F41">
            <v>84</v>
          </cell>
          <cell r="G41">
            <v>73</v>
          </cell>
          <cell r="H41">
            <v>82.432500000000005</v>
          </cell>
        </row>
        <row r="42">
          <cell r="C42" t="str">
            <v>E022-01-1066/2020</v>
          </cell>
          <cell r="D42">
            <v>86.73</v>
          </cell>
          <cell r="E42">
            <v>56</v>
          </cell>
          <cell r="F42">
            <v>87</v>
          </cell>
          <cell r="G42">
            <v>68</v>
          </cell>
          <cell r="H42">
            <v>74.432500000000005</v>
          </cell>
        </row>
        <row r="43">
          <cell r="C43" t="str">
            <v>E022-01-1090/2020</v>
          </cell>
          <cell r="D43">
            <v>96.94</v>
          </cell>
          <cell r="E43">
            <v>89</v>
          </cell>
          <cell r="F43">
            <v>89</v>
          </cell>
          <cell r="G43">
            <v>68</v>
          </cell>
          <cell r="H43">
            <v>85.734999999999999</v>
          </cell>
        </row>
        <row r="44">
          <cell r="C44" t="str">
            <v>E022-01-2333/2020</v>
          </cell>
          <cell r="D44" t="str">
            <v>-</v>
          </cell>
          <cell r="E44" t="str">
            <v>-</v>
          </cell>
          <cell r="F44">
            <v>0</v>
          </cell>
          <cell r="G44">
            <v>0</v>
          </cell>
          <cell r="H44">
            <v>0</v>
          </cell>
        </row>
        <row r="45">
          <cell r="C45" t="str">
            <v>E022-01-1037/2020</v>
          </cell>
          <cell r="D45" t="str">
            <v>-</v>
          </cell>
          <cell r="E45" t="str">
            <v>-</v>
          </cell>
          <cell r="F45">
            <v>0</v>
          </cell>
          <cell r="G45">
            <v>0</v>
          </cell>
          <cell r="H45">
            <v>0</v>
          </cell>
        </row>
        <row r="46">
          <cell r="C46" t="str">
            <v>E022-01-1594/2020</v>
          </cell>
          <cell r="D46">
            <v>87.76</v>
          </cell>
          <cell r="E46">
            <v>89</v>
          </cell>
          <cell r="F46">
            <v>77</v>
          </cell>
          <cell r="G46">
            <v>63</v>
          </cell>
          <cell r="H46">
            <v>79.19</v>
          </cell>
        </row>
        <row r="47">
          <cell r="C47" t="str">
            <v>E022-01-1024/2020</v>
          </cell>
          <cell r="D47">
            <v>94.9</v>
          </cell>
          <cell r="E47">
            <v>85</v>
          </cell>
          <cell r="F47">
            <v>92</v>
          </cell>
          <cell r="G47">
            <v>66</v>
          </cell>
          <cell r="H47">
            <v>84.474999999999994</v>
          </cell>
        </row>
        <row r="48">
          <cell r="C48" t="str">
            <v>E022-01-1014/2020</v>
          </cell>
          <cell r="D48">
            <v>89.8</v>
          </cell>
          <cell r="E48">
            <v>86</v>
          </cell>
          <cell r="F48">
            <v>80</v>
          </cell>
          <cell r="G48">
            <v>60</v>
          </cell>
          <cell r="H48">
            <v>78.95</v>
          </cell>
        </row>
        <row r="49">
          <cell r="C49" t="str">
            <v>E022-01-1088/2020</v>
          </cell>
          <cell r="D49" t="str">
            <v>-</v>
          </cell>
          <cell r="E49" t="str">
            <v>-</v>
          </cell>
          <cell r="F49">
            <v>0</v>
          </cell>
          <cell r="G49">
            <v>0</v>
          </cell>
          <cell r="H49">
            <v>0</v>
          </cell>
        </row>
        <row r="50">
          <cell r="C50" t="str">
            <v>E022-01-0710/2017</v>
          </cell>
          <cell r="D50">
            <v>75.510000000000005</v>
          </cell>
          <cell r="E50">
            <v>80</v>
          </cell>
          <cell r="F50">
            <v>82</v>
          </cell>
          <cell r="G50">
            <v>78</v>
          </cell>
          <cell r="H50">
            <v>78.877499999999998</v>
          </cell>
        </row>
        <row r="51">
          <cell r="C51" t="str">
            <v>E022-01-0935/2020</v>
          </cell>
          <cell r="D51">
            <v>92.86</v>
          </cell>
          <cell r="E51">
            <v>86</v>
          </cell>
          <cell r="F51">
            <v>91</v>
          </cell>
          <cell r="G51">
            <v>72</v>
          </cell>
          <cell r="H51">
            <v>85.465000000000003</v>
          </cell>
        </row>
        <row r="52">
          <cell r="C52" t="str">
            <v>e022-01-1031/2020</v>
          </cell>
          <cell r="D52">
            <v>95.92</v>
          </cell>
          <cell r="E52">
            <v>14</v>
          </cell>
          <cell r="F52">
            <v>85</v>
          </cell>
          <cell r="G52">
            <v>68</v>
          </cell>
          <cell r="H52">
            <v>65.73</v>
          </cell>
        </row>
        <row r="53">
          <cell r="C53" t="str">
            <v>E022-01-0798/2019</v>
          </cell>
          <cell r="D53">
            <v>66.33</v>
          </cell>
          <cell r="E53">
            <v>70</v>
          </cell>
          <cell r="F53">
            <v>89</v>
          </cell>
          <cell r="G53">
            <v>66</v>
          </cell>
          <cell r="H53">
            <v>72.832499999999996</v>
          </cell>
        </row>
        <row r="54">
          <cell r="C54" t="str">
            <v>E022-01-1038/2020</v>
          </cell>
          <cell r="D54">
            <v>88.78</v>
          </cell>
          <cell r="E54">
            <v>91</v>
          </cell>
          <cell r="F54">
            <v>84</v>
          </cell>
          <cell r="G54">
            <v>65</v>
          </cell>
          <cell r="H54">
            <v>82.194999999999993</v>
          </cell>
        </row>
        <row r="55">
          <cell r="C55" t="str">
            <v>E022-01-1071/2020</v>
          </cell>
          <cell r="D55">
            <v>91.84</v>
          </cell>
          <cell r="E55">
            <v>85</v>
          </cell>
          <cell r="F55">
            <v>83</v>
          </cell>
          <cell r="G55">
            <v>70</v>
          </cell>
          <cell r="H55">
            <v>82.460000000000008</v>
          </cell>
        </row>
        <row r="56">
          <cell r="C56" t="str">
            <v>E022-01-2108/2020</v>
          </cell>
          <cell r="D56">
            <v>88.78</v>
          </cell>
          <cell r="E56">
            <v>73</v>
          </cell>
          <cell r="F56">
            <v>89</v>
          </cell>
          <cell r="G56">
            <v>66</v>
          </cell>
          <cell r="H56">
            <v>79.194999999999993</v>
          </cell>
        </row>
        <row r="57">
          <cell r="C57" t="str">
            <v>E022-01-1057/2020</v>
          </cell>
          <cell r="D57">
            <v>94.9</v>
          </cell>
          <cell r="E57">
            <v>85</v>
          </cell>
          <cell r="F57">
            <v>83</v>
          </cell>
          <cell r="G57">
            <v>63</v>
          </cell>
          <cell r="H57">
            <v>81.474999999999994</v>
          </cell>
        </row>
        <row r="58">
          <cell r="C58" t="str">
            <v>E022-01-1078/2020</v>
          </cell>
          <cell r="D58">
            <v>58.16</v>
          </cell>
          <cell r="E58">
            <v>66</v>
          </cell>
          <cell r="F58">
            <v>77</v>
          </cell>
          <cell r="G58">
            <v>62</v>
          </cell>
          <cell r="H58">
            <v>65.789999999999992</v>
          </cell>
        </row>
        <row r="59">
          <cell r="C59" t="str">
            <v>E022-01-2420/2020</v>
          </cell>
          <cell r="D59" t="str">
            <v>-</v>
          </cell>
          <cell r="E59" t="str">
            <v>-</v>
          </cell>
          <cell r="F59">
            <v>0</v>
          </cell>
          <cell r="G59">
            <v>0</v>
          </cell>
          <cell r="H59">
            <v>0</v>
          </cell>
        </row>
        <row r="60">
          <cell r="C60" t="str">
            <v>E022-01-1074/2020</v>
          </cell>
          <cell r="D60">
            <v>91.84</v>
          </cell>
          <cell r="E60">
            <v>70</v>
          </cell>
          <cell r="F60">
            <v>71</v>
          </cell>
          <cell r="G60">
            <v>73</v>
          </cell>
          <cell r="H60">
            <v>76.460000000000008</v>
          </cell>
        </row>
        <row r="61">
          <cell r="C61" t="str">
            <v>E022-01-1062/2020</v>
          </cell>
          <cell r="D61">
            <v>95.92</v>
          </cell>
          <cell r="E61">
            <v>85</v>
          </cell>
          <cell r="F61">
            <v>88</v>
          </cell>
          <cell r="G61">
            <v>79</v>
          </cell>
          <cell r="H61">
            <v>86.98</v>
          </cell>
        </row>
        <row r="62">
          <cell r="C62" t="str">
            <v>E022-01-1097/2018</v>
          </cell>
          <cell r="D62" t="str">
            <v>-</v>
          </cell>
          <cell r="E62" t="str">
            <v>-</v>
          </cell>
          <cell r="F62">
            <v>0</v>
          </cell>
          <cell r="G62">
            <v>0</v>
          </cell>
          <cell r="H62">
            <v>0</v>
          </cell>
        </row>
        <row r="63">
          <cell r="C63" t="str">
            <v>E022-01-1039/2020</v>
          </cell>
          <cell r="D63" t="str">
            <v>-</v>
          </cell>
          <cell r="E63" t="str">
            <v>-</v>
          </cell>
          <cell r="F63">
            <v>0</v>
          </cell>
          <cell r="G63">
            <v>0</v>
          </cell>
          <cell r="H63">
            <v>0</v>
          </cell>
        </row>
        <row r="64">
          <cell r="C64" t="str">
            <v>E022-01-2347/2020</v>
          </cell>
          <cell r="D64">
            <v>89.8</v>
          </cell>
          <cell r="E64">
            <v>89</v>
          </cell>
          <cell r="F64">
            <v>86</v>
          </cell>
          <cell r="G64">
            <v>71</v>
          </cell>
          <cell r="H64">
            <v>83.95</v>
          </cell>
        </row>
        <row r="65">
          <cell r="C65" t="str">
            <v>E022-001-2069/2018</v>
          </cell>
          <cell r="D65">
            <v>64.290000000000006</v>
          </cell>
          <cell r="E65">
            <v>63</v>
          </cell>
          <cell r="F65">
            <v>89</v>
          </cell>
          <cell r="G65">
            <v>74</v>
          </cell>
          <cell r="H65">
            <v>72.572500000000005</v>
          </cell>
        </row>
        <row r="66">
          <cell r="C66" t="str">
            <v>E022-01-1045/2020</v>
          </cell>
          <cell r="D66">
            <v>97.96</v>
          </cell>
          <cell r="E66">
            <v>90</v>
          </cell>
          <cell r="F66">
            <v>0</v>
          </cell>
          <cell r="G66">
            <v>55</v>
          </cell>
          <cell r="H66">
            <v>60.739999999999995</v>
          </cell>
        </row>
        <row r="67">
          <cell r="C67" t="str">
            <v>E022-01-0866/2019</v>
          </cell>
          <cell r="D67">
            <v>70.41</v>
          </cell>
          <cell r="E67">
            <v>72</v>
          </cell>
          <cell r="F67">
            <v>84</v>
          </cell>
          <cell r="G67">
            <v>58</v>
          </cell>
          <cell r="H67">
            <v>71.102499999999992</v>
          </cell>
        </row>
        <row r="68">
          <cell r="C68" t="str">
            <v>E022-01-1080/2020</v>
          </cell>
          <cell r="D68">
            <v>92.86</v>
          </cell>
          <cell r="E68">
            <v>90</v>
          </cell>
          <cell r="F68">
            <v>88</v>
          </cell>
          <cell r="G68">
            <v>71</v>
          </cell>
          <cell r="H68">
            <v>85.465000000000003</v>
          </cell>
        </row>
        <row r="69">
          <cell r="C69" t="str">
            <v>E022-01-1028/2020</v>
          </cell>
          <cell r="D69">
            <v>95.92</v>
          </cell>
          <cell r="E69">
            <v>82</v>
          </cell>
          <cell r="F69">
            <v>92</v>
          </cell>
          <cell r="G69">
            <v>70</v>
          </cell>
          <cell r="H69">
            <v>84.98</v>
          </cell>
        </row>
        <row r="70">
          <cell r="C70" t="str">
            <v>E022-01-1012/2020</v>
          </cell>
          <cell r="D70" t="str">
            <v>-</v>
          </cell>
          <cell r="E70" t="str">
            <v>-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E023-01-0845/2019</v>
          </cell>
          <cell r="D71" t="str">
            <v>-</v>
          </cell>
          <cell r="E71" t="str">
            <v>-</v>
          </cell>
          <cell r="F71">
            <v>56</v>
          </cell>
          <cell r="G71">
            <v>45</v>
          </cell>
          <cell r="H71">
            <v>25.25</v>
          </cell>
        </row>
        <row r="72">
          <cell r="C72" t="str">
            <v>E022-01-1051/2020</v>
          </cell>
          <cell r="D72" t="str">
            <v>-</v>
          </cell>
          <cell r="E72" t="str">
            <v>-</v>
          </cell>
          <cell r="F72">
            <v>0</v>
          </cell>
          <cell r="G72">
            <v>0</v>
          </cell>
          <cell r="H72">
            <v>0</v>
          </cell>
        </row>
        <row r="73">
          <cell r="C73" t="str">
            <v>E022-01-1056/2020</v>
          </cell>
          <cell r="D73">
            <v>89.8</v>
          </cell>
          <cell r="E73">
            <v>75</v>
          </cell>
          <cell r="F73">
            <v>85</v>
          </cell>
          <cell r="G73">
            <v>71</v>
          </cell>
          <cell r="H73">
            <v>80.2</v>
          </cell>
        </row>
        <row r="74">
          <cell r="C74" t="str">
            <v>E022-01-1036/2020</v>
          </cell>
          <cell r="D74" t="str">
            <v>-</v>
          </cell>
          <cell r="E74" t="str">
            <v>-</v>
          </cell>
          <cell r="F74">
            <v>0</v>
          </cell>
          <cell r="G74">
            <v>0</v>
          </cell>
          <cell r="H74">
            <v>0</v>
          </cell>
        </row>
        <row r="75">
          <cell r="C75" t="str">
            <v>E022-01-1016/2020</v>
          </cell>
          <cell r="D75">
            <v>90.82</v>
          </cell>
          <cell r="E75">
            <v>87</v>
          </cell>
          <cell r="F75">
            <v>95</v>
          </cell>
          <cell r="G75">
            <v>64</v>
          </cell>
          <cell r="H75">
            <v>84.204999999999998</v>
          </cell>
        </row>
        <row r="76">
          <cell r="C76" t="str">
            <v>E022-01-1041/2020</v>
          </cell>
          <cell r="D76">
            <v>91.84</v>
          </cell>
          <cell r="E76">
            <v>67</v>
          </cell>
          <cell r="F76">
            <v>0</v>
          </cell>
          <cell r="G76">
            <v>54</v>
          </cell>
          <cell r="H76">
            <v>53.21</v>
          </cell>
        </row>
        <row r="77">
          <cell r="C77" t="str">
            <v>E022-01-2385/2019</v>
          </cell>
          <cell r="D77">
            <v>90.82</v>
          </cell>
          <cell r="E77">
            <v>74</v>
          </cell>
          <cell r="F77">
            <v>90</v>
          </cell>
          <cell r="G77">
            <v>63</v>
          </cell>
          <cell r="H77">
            <v>79.454999999999998</v>
          </cell>
        </row>
        <row r="78">
          <cell r="C78" t="str">
            <v>e022-01-2454/2020</v>
          </cell>
          <cell r="D78">
            <v>82.65</v>
          </cell>
          <cell r="E78">
            <v>72</v>
          </cell>
          <cell r="F78">
            <v>85</v>
          </cell>
          <cell r="G78">
            <v>65</v>
          </cell>
          <cell r="H78">
            <v>76.162499999999994</v>
          </cell>
        </row>
        <row r="79">
          <cell r="C79">
            <v>0</v>
          </cell>
          <cell r="D79" t="str">
            <v>-</v>
          </cell>
          <cell r="E79">
            <v>49</v>
          </cell>
          <cell r="F79">
            <v>0</v>
          </cell>
          <cell r="G79">
            <v>0</v>
          </cell>
          <cell r="H79">
            <v>12.25</v>
          </cell>
        </row>
        <row r="80">
          <cell r="C80" t="str">
            <v>E022-01-2138/2020</v>
          </cell>
          <cell r="D80" t="str">
            <v>-</v>
          </cell>
          <cell r="E80" t="str">
            <v>-</v>
          </cell>
          <cell r="F80">
            <v>0</v>
          </cell>
          <cell r="G80">
            <v>0</v>
          </cell>
          <cell r="H80">
            <v>0</v>
          </cell>
        </row>
        <row r="81">
          <cell r="C81" t="str">
            <v>E022-01-1050/2020</v>
          </cell>
          <cell r="D81">
            <v>92.86</v>
          </cell>
          <cell r="E81">
            <v>83</v>
          </cell>
          <cell r="F81">
            <v>88</v>
          </cell>
          <cell r="G81">
            <v>59</v>
          </cell>
          <cell r="H81">
            <v>80.715000000000003</v>
          </cell>
        </row>
        <row r="82">
          <cell r="C82" t="str">
            <v>e022-01-2156/2020</v>
          </cell>
          <cell r="D82" t="str">
            <v>-</v>
          </cell>
          <cell r="E82" t="str">
            <v>-</v>
          </cell>
          <cell r="F82">
            <v>0</v>
          </cell>
          <cell r="G82">
            <v>0</v>
          </cell>
          <cell r="H82">
            <v>0</v>
          </cell>
        </row>
        <row r="83">
          <cell r="C83" t="str">
            <v>E022-01-1755/2018</v>
          </cell>
          <cell r="D83">
            <v>60.2</v>
          </cell>
          <cell r="E83">
            <v>28</v>
          </cell>
          <cell r="F83">
            <v>76</v>
          </cell>
          <cell r="G83">
            <v>39</v>
          </cell>
          <cell r="H83">
            <v>50.8</v>
          </cell>
        </row>
        <row r="84">
          <cell r="C84" t="str">
            <v>E022-01-1044/2020</v>
          </cell>
          <cell r="D84">
            <v>90.82</v>
          </cell>
          <cell r="E84">
            <v>71</v>
          </cell>
          <cell r="F84">
            <v>63</v>
          </cell>
          <cell r="G84">
            <v>68</v>
          </cell>
          <cell r="H84">
            <v>73.204999999999998</v>
          </cell>
        </row>
        <row r="85">
          <cell r="C85" t="str">
            <v>E022-01-1087/2018</v>
          </cell>
          <cell r="D85">
            <v>71.430000000000007</v>
          </cell>
          <cell r="E85">
            <v>57</v>
          </cell>
          <cell r="F85">
            <v>85</v>
          </cell>
          <cell r="G85">
            <v>74</v>
          </cell>
          <cell r="H85">
            <v>71.857500000000002</v>
          </cell>
        </row>
        <row r="86">
          <cell r="C86" t="str">
            <v>E022-01-1059/2020</v>
          </cell>
          <cell r="D86" t="str">
            <v>-</v>
          </cell>
          <cell r="E86" t="str">
            <v>-</v>
          </cell>
          <cell r="F86">
            <v>0</v>
          </cell>
          <cell r="G86">
            <v>0</v>
          </cell>
          <cell r="H86">
            <v>0</v>
          </cell>
        </row>
        <row r="87">
          <cell r="C87" t="str">
            <v>E022-01-2101/2020</v>
          </cell>
          <cell r="D87">
            <v>72.45</v>
          </cell>
          <cell r="E87">
            <v>70</v>
          </cell>
          <cell r="F87">
            <v>79</v>
          </cell>
          <cell r="G87">
            <v>69</v>
          </cell>
          <cell r="H87">
            <v>72.612499999999997</v>
          </cell>
        </row>
        <row r="88">
          <cell r="C88" t="str">
            <v>e022-01-2608/2020</v>
          </cell>
          <cell r="D88">
            <v>91.84</v>
          </cell>
          <cell r="E88">
            <v>79</v>
          </cell>
          <cell r="F88">
            <v>89</v>
          </cell>
          <cell r="G88">
            <v>67</v>
          </cell>
          <cell r="H88">
            <v>81.710000000000008</v>
          </cell>
        </row>
        <row r="89">
          <cell r="C89" t="str">
            <v>E022-01-2151/2020</v>
          </cell>
          <cell r="D89">
            <v>93.88</v>
          </cell>
          <cell r="E89">
            <v>68</v>
          </cell>
          <cell r="F89">
            <v>41</v>
          </cell>
          <cell r="G89">
            <v>74</v>
          </cell>
          <cell r="H89">
            <v>69.22</v>
          </cell>
        </row>
        <row r="90">
          <cell r="C90" t="str">
            <v>E022-01-2140/2020</v>
          </cell>
          <cell r="D90">
            <v>91.84</v>
          </cell>
          <cell r="E90">
            <v>86</v>
          </cell>
          <cell r="F90">
            <v>83</v>
          </cell>
          <cell r="G90">
            <v>54</v>
          </cell>
          <cell r="H90">
            <v>78.710000000000008</v>
          </cell>
        </row>
        <row r="91">
          <cell r="C91">
            <v>0</v>
          </cell>
          <cell r="D91" t="str">
            <v>-</v>
          </cell>
          <cell r="E91" t="str">
            <v>-</v>
          </cell>
          <cell r="F91">
            <v>0</v>
          </cell>
          <cell r="G91">
            <v>0</v>
          </cell>
          <cell r="H91">
            <v>0</v>
          </cell>
        </row>
        <row r="92">
          <cell r="C92" t="str">
            <v>E022-01-1011/2020</v>
          </cell>
          <cell r="D92" t="str">
            <v>-</v>
          </cell>
          <cell r="E92" t="str">
            <v>-</v>
          </cell>
          <cell r="F92">
            <v>0</v>
          </cell>
          <cell r="G92">
            <v>0</v>
          </cell>
          <cell r="H92">
            <v>0</v>
          </cell>
        </row>
        <row r="93">
          <cell r="C93" t="str">
            <v>E022-01-0815/2019</v>
          </cell>
          <cell r="D93" t="str">
            <v>-</v>
          </cell>
          <cell r="E93" t="str">
            <v>-</v>
          </cell>
          <cell r="F93">
            <v>0</v>
          </cell>
          <cell r="G93">
            <v>0</v>
          </cell>
          <cell r="H93">
            <v>0</v>
          </cell>
        </row>
        <row r="94">
          <cell r="C94" t="str">
            <v>E022-01-1020/2020</v>
          </cell>
          <cell r="D94">
            <v>86.73</v>
          </cell>
          <cell r="E94">
            <v>85</v>
          </cell>
          <cell r="F94">
            <v>86</v>
          </cell>
          <cell r="G94">
            <v>59</v>
          </cell>
          <cell r="H94">
            <v>79.182500000000005</v>
          </cell>
        </row>
        <row r="95">
          <cell r="C95" t="str">
            <v>E022-01-2285/2020</v>
          </cell>
          <cell r="D95" t="str">
            <v>-</v>
          </cell>
          <cell r="E95">
            <v>60</v>
          </cell>
          <cell r="F95">
            <v>0</v>
          </cell>
          <cell r="G95">
            <v>61</v>
          </cell>
          <cell r="H95">
            <v>30.25</v>
          </cell>
        </row>
        <row r="96">
          <cell r="C96" t="str">
            <v>E022-01-0758/2019</v>
          </cell>
          <cell r="D96">
            <v>70.41</v>
          </cell>
          <cell r="E96">
            <v>26</v>
          </cell>
          <cell r="F96">
            <v>88</v>
          </cell>
          <cell r="G96">
            <v>72</v>
          </cell>
          <cell r="H96">
            <v>64.102499999999992</v>
          </cell>
        </row>
        <row r="97">
          <cell r="C97" t="str">
            <v>E022-01-1887/2018</v>
          </cell>
          <cell r="D97" t="str">
            <v>-</v>
          </cell>
          <cell r="E97">
            <v>60</v>
          </cell>
          <cell r="F97">
            <v>77</v>
          </cell>
          <cell r="G97">
            <v>74</v>
          </cell>
          <cell r="H97">
            <v>52.75</v>
          </cell>
        </row>
        <row r="98">
          <cell r="C98" t="str">
            <v>E022-01-1084/2020</v>
          </cell>
          <cell r="D98">
            <v>87.76</v>
          </cell>
          <cell r="E98">
            <v>88</v>
          </cell>
          <cell r="F98">
            <v>85</v>
          </cell>
          <cell r="G98">
            <v>75</v>
          </cell>
          <cell r="H98">
            <v>83.94</v>
          </cell>
        </row>
        <row r="99">
          <cell r="C99" t="str">
            <v>E022-01-1055/2020</v>
          </cell>
          <cell r="D99">
            <v>86.73</v>
          </cell>
          <cell r="E99">
            <v>85</v>
          </cell>
          <cell r="F99">
            <v>91</v>
          </cell>
          <cell r="G99">
            <v>67</v>
          </cell>
          <cell r="H99">
            <v>82.432500000000005</v>
          </cell>
        </row>
        <row r="100">
          <cell r="C100" t="str">
            <v>E022-01-1068/2020</v>
          </cell>
          <cell r="D100">
            <v>75.510000000000005</v>
          </cell>
          <cell r="E100">
            <v>71</v>
          </cell>
          <cell r="F100">
            <v>74</v>
          </cell>
          <cell r="G100">
            <v>27</v>
          </cell>
          <cell r="H100">
            <v>61.877499999999998</v>
          </cell>
        </row>
        <row r="101">
          <cell r="C101" t="str">
            <v>E022-01-1167/2020</v>
          </cell>
          <cell r="D101">
            <v>94.9</v>
          </cell>
          <cell r="E101">
            <v>87</v>
          </cell>
          <cell r="F101">
            <v>92</v>
          </cell>
          <cell r="G101">
            <v>66</v>
          </cell>
          <cell r="H101">
            <v>84.974999999999994</v>
          </cell>
        </row>
        <row r="102">
          <cell r="C102" t="str">
            <v>E022-01-0783/2019</v>
          </cell>
          <cell r="D102">
            <v>65.31</v>
          </cell>
          <cell r="E102">
            <v>70</v>
          </cell>
          <cell r="F102">
            <v>90</v>
          </cell>
          <cell r="G102">
            <v>71</v>
          </cell>
          <cell r="H102">
            <v>74.077500000000001</v>
          </cell>
        </row>
        <row r="103">
          <cell r="C103" t="str">
            <v>E022-01-2007/2019</v>
          </cell>
          <cell r="D103" t="str">
            <v>-</v>
          </cell>
          <cell r="E103">
            <v>61</v>
          </cell>
          <cell r="F103">
            <v>80</v>
          </cell>
          <cell r="G103">
            <v>66</v>
          </cell>
          <cell r="H103">
            <v>51.75</v>
          </cell>
        </row>
        <row r="104">
          <cell r="C104" t="str">
            <v>E022-01-0791/2019</v>
          </cell>
          <cell r="D104" t="str">
            <v>-</v>
          </cell>
          <cell r="E104" t="str">
            <v>-</v>
          </cell>
          <cell r="F104">
            <v>68</v>
          </cell>
          <cell r="G104">
            <v>68</v>
          </cell>
          <cell r="H104">
            <v>34</v>
          </cell>
        </row>
        <row r="105">
          <cell r="C105" t="str">
            <v>E022-01-1060/2020</v>
          </cell>
          <cell r="D105">
            <v>91.84</v>
          </cell>
          <cell r="E105">
            <v>90</v>
          </cell>
          <cell r="F105">
            <v>90</v>
          </cell>
          <cell r="G105">
            <v>66</v>
          </cell>
          <cell r="H105">
            <v>84.460000000000008</v>
          </cell>
        </row>
        <row r="106">
          <cell r="C106" t="str">
            <v>E022-01-2174/2020</v>
          </cell>
          <cell r="D106">
            <v>97.96</v>
          </cell>
          <cell r="E106" t="str">
            <v>-</v>
          </cell>
          <cell r="F106">
            <v>79</v>
          </cell>
          <cell r="G106">
            <v>0</v>
          </cell>
          <cell r="H106">
            <v>44.239999999999995</v>
          </cell>
        </row>
        <row r="107">
          <cell r="C107" t="str">
            <v>E022-01-1085/2020</v>
          </cell>
          <cell r="D107">
            <v>93.88</v>
          </cell>
          <cell r="E107">
            <v>89</v>
          </cell>
          <cell r="F107">
            <v>93</v>
          </cell>
          <cell r="G107">
            <v>77</v>
          </cell>
          <cell r="H107">
            <v>88.22</v>
          </cell>
        </row>
        <row r="108">
          <cell r="C108" t="str">
            <v>E022-01-1064/2020</v>
          </cell>
          <cell r="D108">
            <v>89.8</v>
          </cell>
          <cell r="E108">
            <v>89</v>
          </cell>
          <cell r="F108">
            <v>91</v>
          </cell>
          <cell r="G108">
            <v>68</v>
          </cell>
          <cell r="H108">
            <v>84.45</v>
          </cell>
        </row>
        <row r="109">
          <cell r="C109" t="str">
            <v>E022-01-1034/2020</v>
          </cell>
          <cell r="D109" t="str">
            <v>-</v>
          </cell>
          <cell r="E109" t="str">
            <v>-</v>
          </cell>
          <cell r="F109">
            <v>0</v>
          </cell>
          <cell r="G109">
            <v>0</v>
          </cell>
          <cell r="H109">
            <v>0</v>
          </cell>
        </row>
        <row r="110">
          <cell r="C110" t="str">
            <v>E022-01-1054/2020</v>
          </cell>
          <cell r="D110">
            <v>87.76</v>
          </cell>
          <cell r="E110">
            <v>89</v>
          </cell>
          <cell r="F110">
            <v>90</v>
          </cell>
          <cell r="G110">
            <v>59</v>
          </cell>
          <cell r="H110">
            <v>81.44</v>
          </cell>
        </row>
        <row r="111">
          <cell r="C111" t="str">
            <v>E022-01-1083/2020</v>
          </cell>
          <cell r="D111">
            <v>96.94</v>
          </cell>
          <cell r="E111">
            <v>86</v>
          </cell>
          <cell r="F111">
            <v>91</v>
          </cell>
          <cell r="G111">
            <v>72</v>
          </cell>
          <cell r="H111">
            <v>86.484999999999999</v>
          </cell>
        </row>
        <row r="112">
          <cell r="C112" t="str">
            <v>E022-01-1082/2020</v>
          </cell>
          <cell r="D112">
            <v>94.9</v>
          </cell>
          <cell r="E112">
            <v>89</v>
          </cell>
          <cell r="F112">
            <v>86</v>
          </cell>
          <cell r="G112">
            <v>70</v>
          </cell>
          <cell r="H112">
            <v>84.974999999999994</v>
          </cell>
        </row>
        <row r="113">
          <cell r="C113" t="str">
            <v>E022-01-1069/2020</v>
          </cell>
          <cell r="D113">
            <v>92.86</v>
          </cell>
          <cell r="E113">
            <v>84</v>
          </cell>
          <cell r="F113">
            <v>85</v>
          </cell>
          <cell r="G113">
            <v>72</v>
          </cell>
          <cell r="H113">
            <v>83.465000000000003</v>
          </cell>
        </row>
        <row r="114">
          <cell r="C114" t="str">
            <v>E022-01-1086/2020</v>
          </cell>
          <cell r="D114">
            <v>76.53</v>
          </cell>
          <cell r="E114">
            <v>73</v>
          </cell>
          <cell r="F114">
            <v>83</v>
          </cell>
          <cell r="G114">
            <v>82</v>
          </cell>
          <cell r="H114">
            <v>78.632499999999993</v>
          </cell>
        </row>
        <row r="115">
          <cell r="C115" t="str">
            <v>E022-01-1046/2020</v>
          </cell>
          <cell r="D115">
            <v>95.92</v>
          </cell>
          <cell r="E115">
            <v>88</v>
          </cell>
          <cell r="F115">
            <v>91</v>
          </cell>
          <cell r="G115">
            <v>66</v>
          </cell>
          <cell r="H115">
            <v>85.23</v>
          </cell>
        </row>
        <row r="116">
          <cell r="C116" t="str">
            <v>E022-01-1040/2020</v>
          </cell>
          <cell r="D116">
            <v>96.94</v>
          </cell>
          <cell r="E116">
            <v>88</v>
          </cell>
          <cell r="F116">
            <v>89</v>
          </cell>
          <cell r="G116">
            <v>73</v>
          </cell>
          <cell r="H116">
            <v>86.734999999999999</v>
          </cell>
        </row>
        <row r="117">
          <cell r="C117" t="str">
            <v>E023-01-1096/2020</v>
          </cell>
          <cell r="D117" t="str">
            <v>-</v>
          </cell>
          <cell r="E117" t="str">
            <v>-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E022-01-2325/2020</v>
          </cell>
          <cell r="D118">
            <v>90.82</v>
          </cell>
          <cell r="E118">
            <v>90</v>
          </cell>
          <cell r="F118">
            <v>91</v>
          </cell>
          <cell r="G118">
            <v>66</v>
          </cell>
          <cell r="H118">
            <v>84.454999999999998</v>
          </cell>
        </row>
        <row r="119">
          <cell r="C119" t="str">
            <v>E022-01-1079/2020</v>
          </cell>
          <cell r="D119">
            <v>93.88</v>
          </cell>
          <cell r="E119">
            <v>87</v>
          </cell>
          <cell r="F119">
            <v>89</v>
          </cell>
          <cell r="G119">
            <v>71</v>
          </cell>
          <cell r="H119">
            <v>85.22</v>
          </cell>
        </row>
        <row r="120">
          <cell r="C120" t="str">
            <v>E022-01-1033/2020</v>
          </cell>
          <cell r="D120">
            <v>93.88</v>
          </cell>
          <cell r="E120">
            <v>87</v>
          </cell>
          <cell r="F120">
            <v>92</v>
          </cell>
          <cell r="G120">
            <v>64</v>
          </cell>
          <cell r="H120">
            <v>84.22</v>
          </cell>
        </row>
        <row r="121">
          <cell r="C121" t="str">
            <v>E022-01-1042/2020</v>
          </cell>
          <cell r="D121">
            <v>90.82</v>
          </cell>
          <cell r="E121">
            <v>75</v>
          </cell>
          <cell r="F121">
            <v>84</v>
          </cell>
          <cell r="G121">
            <v>65</v>
          </cell>
          <cell r="H121">
            <v>78.704999999999998</v>
          </cell>
        </row>
        <row r="122">
          <cell r="C122" t="str">
            <v>E022-01-1013/2020</v>
          </cell>
          <cell r="D122">
            <v>87.76</v>
          </cell>
          <cell r="E122">
            <v>82</v>
          </cell>
          <cell r="F122">
            <v>92</v>
          </cell>
          <cell r="G122">
            <v>54</v>
          </cell>
          <cell r="H122">
            <v>78.94</v>
          </cell>
        </row>
        <row r="123">
          <cell r="C123" t="str">
            <v>E022-01-0776/2019</v>
          </cell>
          <cell r="D123">
            <v>72.45</v>
          </cell>
          <cell r="E123">
            <v>79</v>
          </cell>
          <cell r="F123">
            <v>81</v>
          </cell>
          <cell r="G123">
            <v>58</v>
          </cell>
          <cell r="H123">
            <v>72.612499999999997</v>
          </cell>
        </row>
        <row r="124">
          <cell r="C124" t="str">
            <v>E022-01-1063/2020</v>
          </cell>
          <cell r="D124">
            <v>91.84</v>
          </cell>
          <cell r="E124">
            <v>77</v>
          </cell>
          <cell r="F124">
            <v>82</v>
          </cell>
          <cell r="G124">
            <v>67</v>
          </cell>
          <cell r="H124">
            <v>79.460000000000008</v>
          </cell>
        </row>
        <row r="125">
          <cell r="C125" t="str">
            <v>E022-01-1052/2020</v>
          </cell>
          <cell r="D125">
            <v>88.78</v>
          </cell>
          <cell r="E125">
            <v>68</v>
          </cell>
          <cell r="F125">
            <v>58</v>
          </cell>
          <cell r="G125">
            <v>55</v>
          </cell>
          <cell r="H125">
            <v>67.444999999999993</v>
          </cell>
        </row>
        <row r="126">
          <cell r="C126" t="str">
            <v>E022-01-1076/2020</v>
          </cell>
          <cell r="D126">
            <v>88.78</v>
          </cell>
          <cell r="E126">
            <v>87</v>
          </cell>
          <cell r="F126">
            <v>84</v>
          </cell>
          <cell r="G126">
            <v>60</v>
          </cell>
          <cell r="H126">
            <v>79.944999999999993</v>
          </cell>
        </row>
        <row r="127">
          <cell r="C127" t="str">
            <v>E022-01-2626/2020</v>
          </cell>
          <cell r="D127" t="str">
            <v>-</v>
          </cell>
          <cell r="E127" t="str">
            <v>-</v>
          </cell>
          <cell r="F127">
            <v>0</v>
          </cell>
          <cell r="G127">
            <v>0</v>
          </cell>
          <cell r="H127">
            <v>0</v>
          </cell>
        </row>
        <row r="128">
          <cell r="C128" t="str">
            <v>e022-01-2192/2020</v>
          </cell>
          <cell r="D128">
            <v>60.2</v>
          </cell>
          <cell r="E128">
            <v>47</v>
          </cell>
          <cell r="F128">
            <v>79</v>
          </cell>
          <cell r="G128">
            <v>60</v>
          </cell>
          <cell r="H128">
            <v>61.55</v>
          </cell>
        </row>
        <row r="129">
          <cell r="C129" t="str">
            <v>E022-01-2283/2020</v>
          </cell>
          <cell r="D129">
            <v>64.290000000000006</v>
          </cell>
          <cell r="E129">
            <v>68</v>
          </cell>
          <cell r="F129">
            <v>93</v>
          </cell>
          <cell r="G129">
            <v>51</v>
          </cell>
          <cell r="H129">
            <v>69.072500000000005</v>
          </cell>
        </row>
        <row r="130">
          <cell r="C130" t="str">
            <v>E022-01-0754/2019</v>
          </cell>
          <cell r="D130" t="str">
            <v>-</v>
          </cell>
          <cell r="E130">
            <v>63</v>
          </cell>
          <cell r="F130">
            <v>75</v>
          </cell>
          <cell r="G130">
            <v>64</v>
          </cell>
          <cell r="H130">
            <v>50.5</v>
          </cell>
        </row>
        <row r="131">
          <cell r="C131" t="str">
            <v>E022-01-2222/2020</v>
          </cell>
          <cell r="D131" t="str">
            <v>-</v>
          </cell>
          <cell r="E131" t="str">
            <v>-</v>
          </cell>
          <cell r="F131">
            <v>0</v>
          </cell>
          <cell r="G131">
            <v>0</v>
          </cell>
          <cell r="H131">
            <v>0</v>
          </cell>
        </row>
        <row r="132">
          <cell r="C132" t="str">
            <v>E022-01-1025/2020</v>
          </cell>
          <cell r="D132">
            <v>69.39</v>
          </cell>
          <cell r="E132">
            <v>78</v>
          </cell>
          <cell r="F132">
            <v>92</v>
          </cell>
          <cell r="G132">
            <v>71</v>
          </cell>
          <cell r="H132">
            <v>77.597499999999997</v>
          </cell>
        </row>
        <row r="133">
          <cell r="C133" t="str">
            <v>E022-01-0810/2019</v>
          </cell>
          <cell r="D133">
            <v>73.47</v>
          </cell>
          <cell r="E133">
            <v>69</v>
          </cell>
          <cell r="F133">
            <v>64</v>
          </cell>
          <cell r="G133">
            <v>66</v>
          </cell>
          <cell r="H133">
            <v>68.117500000000007</v>
          </cell>
        </row>
        <row r="134">
          <cell r="C134" t="str">
            <v>E022-01-1061/2020</v>
          </cell>
          <cell r="D134">
            <v>87.76</v>
          </cell>
          <cell r="E134">
            <v>90</v>
          </cell>
          <cell r="F134">
            <v>94</v>
          </cell>
          <cell r="G134">
            <v>71</v>
          </cell>
          <cell r="H134">
            <v>85.69</v>
          </cell>
        </row>
        <row r="135">
          <cell r="C135" t="str">
            <v>E022-01-1019/2020</v>
          </cell>
          <cell r="D135">
            <v>92.86</v>
          </cell>
          <cell r="E135">
            <v>65</v>
          </cell>
          <cell r="F135">
            <v>83</v>
          </cell>
          <cell r="G135">
            <v>71</v>
          </cell>
          <cell r="H135">
            <v>77.965000000000003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 refreshError="1">
        <row r="15">
          <cell r="B15" t="str">
            <v>E022-01-0935/2020</v>
          </cell>
          <cell r="C15" t="str">
            <v>Joan Wambui KABURA</v>
          </cell>
          <cell r="D15">
            <v>10</v>
          </cell>
          <cell r="E15">
            <v>19</v>
          </cell>
          <cell r="F15">
            <v>0</v>
          </cell>
          <cell r="G15">
            <v>8.0833333333333339</v>
          </cell>
          <cell r="H15">
            <v>5</v>
          </cell>
          <cell r="I15">
            <v>7</v>
          </cell>
          <cell r="J15">
            <v>4.25</v>
          </cell>
          <cell r="K15">
            <v>11</v>
          </cell>
          <cell r="L15">
            <v>12.5</v>
          </cell>
          <cell r="M15">
            <v>0</v>
          </cell>
          <cell r="N15">
            <v>11.75</v>
          </cell>
          <cell r="O15">
            <v>24.1</v>
          </cell>
          <cell r="P15">
            <v>26</v>
          </cell>
          <cell r="Q15">
            <v>0</v>
          </cell>
          <cell r="R15">
            <v>9</v>
          </cell>
          <cell r="S15">
            <v>7</v>
          </cell>
          <cell r="T15">
            <v>0</v>
          </cell>
          <cell r="U15">
            <v>42</v>
          </cell>
          <cell r="V15">
            <v>66</v>
          </cell>
        </row>
        <row r="16">
          <cell r="B16" t="str">
            <v>E022-01-1013/2020</v>
          </cell>
          <cell r="C16" t="str">
            <v>Stephen Mwangi MAINA</v>
          </cell>
          <cell r="D16">
            <v>10</v>
          </cell>
          <cell r="E16">
            <v>14</v>
          </cell>
          <cell r="F16">
            <v>0</v>
          </cell>
          <cell r="G16">
            <v>6.8333333333333339</v>
          </cell>
          <cell r="H16">
            <v>4.5</v>
          </cell>
          <cell r="I16">
            <v>6</v>
          </cell>
          <cell r="J16">
            <v>3.75</v>
          </cell>
          <cell r="K16">
            <v>10</v>
          </cell>
          <cell r="L16">
            <v>12</v>
          </cell>
          <cell r="M16">
            <v>0</v>
          </cell>
          <cell r="N16">
            <v>11</v>
          </cell>
          <cell r="O16">
            <v>21.6</v>
          </cell>
          <cell r="P16">
            <v>17</v>
          </cell>
          <cell r="Q16">
            <v>0</v>
          </cell>
          <cell r="R16">
            <v>3</v>
          </cell>
          <cell r="S16">
            <v>0</v>
          </cell>
          <cell r="T16">
            <v>5</v>
          </cell>
          <cell r="U16">
            <v>25</v>
          </cell>
          <cell r="V16">
            <v>47</v>
          </cell>
        </row>
        <row r="17">
          <cell r="B17" t="str">
            <v>E022-01-1014/2020</v>
          </cell>
          <cell r="C17" t="str">
            <v>Joseph Kamau WAINAINA</v>
          </cell>
          <cell r="D17">
            <v>13</v>
          </cell>
          <cell r="E17">
            <v>9</v>
          </cell>
          <cell r="F17">
            <v>0</v>
          </cell>
          <cell r="G17">
            <v>6.583333333333333</v>
          </cell>
          <cell r="H17">
            <v>4</v>
          </cell>
          <cell r="I17">
            <v>8</v>
          </cell>
          <cell r="J17">
            <v>4</v>
          </cell>
          <cell r="K17">
            <v>10</v>
          </cell>
          <cell r="L17">
            <v>9</v>
          </cell>
          <cell r="M17">
            <v>0</v>
          </cell>
          <cell r="N17">
            <v>9.5</v>
          </cell>
          <cell r="O17">
            <v>20.100000000000001</v>
          </cell>
          <cell r="P17">
            <v>24</v>
          </cell>
          <cell r="Q17">
            <v>0</v>
          </cell>
          <cell r="R17">
            <v>11.5</v>
          </cell>
          <cell r="S17">
            <v>5</v>
          </cell>
          <cell r="T17">
            <v>0</v>
          </cell>
          <cell r="U17">
            <v>40.5</v>
          </cell>
          <cell r="V17">
            <v>61</v>
          </cell>
        </row>
        <row r="18">
          <cell r="B18" t="str">
            <v>E022-01-1015/2020</v>
          </cell>
          <cell r="C18" t="str">
            <v>Denis Wanyaga GITAU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 t="str">
            <v/>
          </cell>
          <cell r="P18">
            <v>8.5</v>
          </cell>
          <cell r="Q18">
            <v>4</v>
          </cell>
          <cell r="R18">
            <v>0</v>
          </cell>
          <cell r="S18">
            <v>0</v>
          </cell>
          <cell r="T18">
            <v>5</v>
          </cell>
          <cell r="U18">
            <v>17.5</v>
          </cell>
          <cell r="V18">
            <v>18</v>
          </cell>
        </row>
        <row r="19">
          <cell r="B19" t="str">
            <v>E022-01-1016/2020</v>
          </cell>
          <cell r="C19" t="str">
            <v>Moses Kimuhu WAITI</v>
          </cell>
          <cell r="D19">
            <v>7</v>
          </cell>
          <cell r="E19">
            <v>10</v>
          </cell>
          <cell r="F19">
            <v>0</v>
          </cell>
          <cell r="G19">
            <v>4.833333333333333</v>
          </cell>
          <cell r="H19">
            <v>4.5</v>
          </cell>
          <cell r="I19">
            <v>7</v>
          </cell>
          <cell r="J19">
            <v>4</v>
          </cell>
          <cell r="K19">
            <v>11.5</v>
          </cell>
          <cell r="L19">
            <v>9.5</v>
          </cell>
          <cell r="M19">
            <v>0</v>
          </cell>
          <cell r="N19">
            <v>10.5</v>
          </cell>
          <cell r="O19">
            <v>19.3</v>
          </cell>
          <cell r="P19">
            <v>17.5</v>
          </cell>
          <cell r="Q19">
            <v>0</v>
          </cell>
          <cell r="R19">
            <v>13</v>
          </cell>
          <cell r="S19">
            <v>0</v>
          </cell>
          <cell r="T19">
            <v>1</v>
          </cell>
          <cell r="U19">
            <v>31.5</v>
          </cell>
          <cell r="V19">
            <v>51</v>
          </cell>
        </row>
        <row r="20">
          <cell r="B20" t="str">
            <v>E022-01-1017/2020</v>
          </cell>
          <cell r="C20" t="str">
            <v>Chris Mbuchiri NDUNG'U</v>
          </cell>
          <cell r="D20">
            <v>7</v>
          </cell>
          <cell r="E20">
            <v>10</v>
          </cell>
          <cell r="F20">
            <v>0</v>
          </cell>
          <cell r="G20">
            <v>4.833333333333333</v>
          </cell>
          <cell r="H20">
            <v>4.5</v>
          </cell>
          <cell r="I20">
            <v>8</v>
          </cell>
          <cell r="J20">
            <v>4.25</v>
          </cell>
          <cell r="K20">
            <v>11</v>
          </cell>
          <cell r="L20">
            <v>10.5</v>
          </cell>
          <cell r="M20">
            <v>0</v>
          </cell>
          <cell r="N20">
            <v>10.749999999999998</v>
          </cell>
          <cell r="O20">
            <v>19.8</v>
          </cell>
          <cell r="P20">
            <v>14.5</v>
          </cell>
          <cell r="Q20">
            <v>0</v>
          </cell>
          <cell r="R20">
            <v>11</v>
          </cell>
          <cell r="S20">
            <v>0</v>
          </cell>
          <cell r="T20">
            <v>4</v>
          </cell>
          <cell r="U20">
            <v>29.5</v>
          </cell>
          <cell r="V20">
            <v>49</v>
          </cell>
        </row>
        <row r="21">
          <cell r="B21" t="str">
            <v>E022-01-1019/2020</v>
          </cell>
          <cell r="C21" t="str">
            <v>Yvonne Murugi MWITHALI</v>
          </cell>
          <cell r="D21">
            <v>10</v>
          </cell>
          <cell r="E21">
            <v>12</v>
          </cell>
          <cell r="F21">
            <v>0</v>
          </cell>
          <cell r="G21">
            <v>6.333333333333333</v>
          </cell>
          <cell r="H21">
            <v>4.5</v>
          </cell>
          <cell r="I21">
            <v>7</v>
          </cell>
          <cell r="J21">
            <v>4</v>
          </cell>
          <cell r="K21">
            <v>10</v>
          </cell>
          <cell r="L21">
            <v>12</v>
          </cell>
          <cell r="M21">
            <v>0</v>
          </cell>
          <cell r="N21">
            <v>11</v>
          </cell>
          <cell r="O21">
            <v>21.3</v>
          </cell>
          <cell r="P21">
            <v>6</v>
          </cell>
          <cell r="Q21">
            <v>0</v>
          </cell>
          <cell r="R21">
            <v>9.5</v>
          </cell>
          <cell r="S21">
            <v>3</v>
          </cell>
          <cell r="T21">
            <v>0</v>
          </cell>
          <cell r="U21">
            <v>18.5</v>
          </cell>
          <cell r="V21">
            <v>40</v>
          </cell>
        </row>
        <row r="22">
          <cell r="B22" t="str">
            <v>E022-01-1020/2020</v>
          </cell>
          <cell r="C22" t="str">
            <v>Nathaniel Joash MWANIKI</v>
          </cell>
          <cell r="D22">
            <v>11</v>
          </cell>
          <cell r="E22">
            <v>8</v>
          </cell>
          <cell r="F22">
            <v>0</v>
          </cell>
          <cell r="G22">
            <v>5.6666666666666661</v>
          </cell>
          <cell r="H22">
            <v>4.5</v>
          </cell>
          <cell r="I22">
            <v>7</v>
          </cell>
          <cell r="J22">
            <v>4</v>
          </cell>
          <cell r="K22">
            <v>13</v>
          </cell>
          <cell r="L22">
            <v>11.5</v>
          </cell>
          <cell r="M22">
            <v>0</v>
          </cell>
          <cell r="N22">
            <v>12.25</v>
          </cell>
          <cell r="O22">
            <v>21.9</v>
          </cell>
          <cell r="P22">
            <v>16.5</v>
          </cell>
          <cell r="Q22">
            <v>0</v>
          </cell>
          <cell r="R22">
            <v>9</v>
          </cell>
          <cell r="S22">
            <v>1</v>
          </cell>
          <cell r="T22">
            <v>0</v>
          </cell>
          <cell r="U22">
            <v>26.5</v>
          </cell>
          <cell r="V22">
            <v>48</v>
          </cell>
        </row>
        <row r="23">
          <cell r="B23" t="str">
            <v>E022-01-1021/2020</v>
          </cell>
          <cell r="C23" t="str">
            <v>David Kihara WANGOME</v>
          </cell>
          <cell r="D23">
            <v>13</v>
          </cell>
          <cell r="E23">
            <v>13</v>
          </cell>
          <cell r="F23">
            <v>0</v>
          </cell>
          <cell r="G23">
            <v>7.583333333333333</v>
          </cell>
          <cell r="H23">
            <v>4.5</v>
          </cell>
          <cell r="I23">
            <v>8</v>
          </cell>
          <cell r="J23">
            <v>4.25</v>
          </cell>
          <cell r="K23">
            <v>10</v>
          </cell>
          <cell r="L23">
            <v>12</v>
          </cell>
          <cell r="M23">
            <v>0</v>
          </cell>
          <cell r="N23">
            <v>11</v>
          </cell>
          <cell r="O23">
            <v>22.8</v>
          </cell>
          <cell r="P23">
            <v>7</v>
          </cell>
          <cell r="Q23">
            <v>6</v>
          </cell>
          <cell r="R23">
            <v>0</v>
          </cell>
          <cell r="S23">
            <v>1</v>
          </cell>
          <cell r="T23">
            <v>0</v>
          </cell>
          <cell r="U23">
            <v>14</v>
          </cell>
          <cell r="V23">
            <v>37</v>
          </cell>
        </row>
        <row r="24">
          <cell r="B24" t="str">
            <v>E022-01-1022/2020</v>
          </cell>
          <cell r="C24" t="str">
            <v>Joseph Gichuki MBATHI</v>
          </cell>
          <cell r="D24">
            <v>10</v>
          </cell>
          <cell r="E24">
            <v>16</v>
          </cell>
          <cell r="F24">
            <v>0</v>
          </cell>
          <cell r="G24">
            <v>7.3333333333333339</v>
          </cell>
          <cell r="H24">
            <v>4</v>
          </cell>
          <cell r="I24">
            <v>9</v>
          </cell>
          <cell r="J24">
            <v>4.25</v>
          </cell>
          <cell r="K24">
            <v>11</v>
          </cell>
          <cell r="L24">
            <v>12.5</v>
          </cell>
          <cell r="M24">
            <v>0</v>
          </cell>
          <cell r="N24">
            <v>11.75</v>
          </cell>
          <cell r="O24">
            <v>23.3</v>
          </cell>
          <cell r="P24">
            <v>12.5</v>
          </cell>
          <cell r="Q24">
            <v>0</v>
          </cell>
          <cell r="R24">
            <v>3</v>
          </cell>
          <cell r="S24">
            <v>4</v>
          </cell>
          <cell r="T24">
            <v>0</v>
          </cell>
          <cell r="U24">
            <v>19.5</v>
          </cell>
          <cell r="V24">
            <v>43</v>
          </cell>
        </row>
        <row r="25">
          <cell r="B25" t="str">
            <v>E022-01-1024/2020</v>
          </cell>
          <cell r="C25" t="str">
            <v>John Kabue MUMBI</v>
          </cell>
          <cell r="D25">
            <v>11</v>
          </cell>
          <cell r="E25">
            <v>9</v>
          </cell>
          <cell r="F25">
            <v>0</v>
          </cell>
          <cell r="G25">
            <v>5.916666666666667</v>
          </cell>
          <cell r="H25">
            <v>3.5</v>
          </cell>
          <cell r="I25">
            <v>7</v>
          </cell>
          <cell r="J25">
            <v>3.5</v>
          </cell>
          <cell r="K25">
            <v>13</v>
          </cell>
          <cell r="L25">
            <v>11.5</v>
          </cell>
          <cell r="M25">
            <v>0</v>
          </cell>
          <cell r="N25">
            <v>12.25</v>
          </cell>
          <cell r="O25">
            <v>21.7</v>
          </cell>
          <cell r="P25">
            <v>18</v>
          </cell>
          <cell r="Q25">
            <v>0</v>
          </cell>
          <cell r="R25">
            <v>12.5</v>
          </cell>
          <cell r="S25">
            <v>9</v>
          </cell>
          <cell r="T25">
            <v>0</v>
          </cell>
          <cell r="U25">
            <v>39.5</v>
          </cell>
          <cell r="V25">
            <v>61</v>
          </cell>
        </row>
        <row r="26">
          <cell r="B26" t="str">
            <v>E022-01-1025/2020</v>
          </cell>
          <cell r="C26" t="str">
            <v>David Bundi WAWERU</v>
          </cell>
          <cell r="D26">
            <v>13</v>
          </cell>
          <cell r="E26">
            <v>9</v>
          </cell>
          <cell r="F26">
            <v>0</v>
          </cell>
          <cell r="G26">
            <v>6.583333333333333</v>
          </cell>
          <cell r="H26">
            <v>4.5</v>
          </cell>
          <cell r="I26">
            <v>6</v>
          </cell>
          <cell r="J26">
            <v>3.75</v>
          </cell>
          <cell r="K26">
            <v>11</v>
          </cell>
          <cell r="L26">
            <v>10.5</v>
          </cell>
          <cell r="M26">
            <v>0</v>
          </cell>
          <cell r="N26">
            <v>10.749999999999998</v>
          </cell>
          <cell r="O26">
            <v>21.1</v>
          </cell>
          <cell r="P26">
            <v>22</v>
          </cell>
          <cell r="Q26">
            <v>0</v>
          </cell>
          <cell r="R26">
            <v>11.5</v>
          </cell>
          <cell r="S26">
            <v>1</v>
          </cell>
          <cell r="T26">
            <v>0</v>
          </cell>
          <cell r="U26">
            <v>34.5</v>
          </cell>
          <cell r="V26">
            <v>56</v>
          </cell>
        </row>
        <row r="27">
          <cell r="B27" t="str">
            <v>E022-01-1026/2020</v>
          </cell>
          <cell r="C27" t="str">
            <v>Dennis wamutitu WAMBUGU</v>
          </cell>
          <cell r="D27">
            <v>0</v>
          </cell>
          <cell r="E27">
            <v>13</v>
          </cell>
          <cell r="F27">
            <v>0</v>
          </cell>
          <cell r="G27">
            <v>3.25</v>
          </cell>
          <cell r="H27">
            <v>0</v>
          </cell>
          <cell r="I27">
            <v>8</v>
          </cell>
          <cell r="J27">
            <v>2</v>
          </cell>
          <cell r="K27">
            <v>10</v>
          </cell>
          <cell r="L27">
            <v>9</v>
          </cell>
          <cell r="M27">
            <v>0</v>
          </cell>
          <cell r="N27">
            <v>9.5</v>
          </cell>
          <cell r="O27">
            <v>14.8</v>
          </cell>
          <cell r="P27">
            <v>20.5</v>
          </cell>
          <cell r="Q27">
            <v>3</v>
          </cell>
          <cell r="R27">
            <v>0</v>
          </cell>
          <cell r="S27">
            <v>5</v>
          </cell>
          <cell r="T27">
            <v>0</v>
          </cell>
          <cell r="U27">
            <v>28.5</v>
          </cell>
          <cell r="V27">
            <v>43</v>
          </cell>
        </row>
        <row r="28">
          <cell r="B28" t="str">
            <v>E022-01-1027/2020</v>
          </cell>
          <cell r="C28" t="str">
            <v>Alfred Githinji GICHIA</v>
          </cell>
          <cell r="D28">
            <v>10</v>
          </cell>
          <cell r="E28">
            <v>14</v>
          </cell>
          <cell r="F28">
            <v>0</v>
          </cell>
          <cell r="G28">
            <v>6.8333333333333339</v>
          </cell>
          <cell r="H28">
            <v>4.5</v>
          </cell>
          <cell r="I28">
            <v>6</v>
          </cell>
          <cell r="J28">
            <v>3.75</v>
          </cell>
          <cell r="K28">
            <v>10</v>
          </cell>
          <cell r="L28">
            <v>12</v>
          </cell>
          <cell r="M28">
            <v>0</v>
          </cell>
          <cell r="N28">
            <v>11</v>
          </cell>
          <cell r="O28">
            <v>21.6</v>
          </cell>
          <cell r="P28">
            <v>15.5</v>
          </cell>
          <cell r="Q28">
            <v>0</v>
          </cell>
          <cell r="R28">
            <v>8.5</v>
          </cell>
          <cell r="S28">
            <v>5</v>
          </cell>
          <cell r="T28">
            <v>0</v>
          </cell>
          <cell r="U28">
            <v>29</v>
          </cell>
          <cell r="V28">
            <v>51</v>
          </cell>
        </row>
        <row r="29">
          <cell r="B29" t="str">
            <v>E022-01-1028/2020</v>
          </cell>
          <cell r="C29" t="str">
            <v>Marvin Dennis Muchugi WAIREGI</v>
          </cell>
          <cell r="D29">
            <v>13</v>
          </cell>
          <cell r="E29">
            <v>13</v>
          </cell>
          <cell r="F29">
            <v>0</v>
          </cell>
          <cell r="G29">
            <v>7.583333333333333</v>
          </cell>
          <cell r="H29">
            <v>4.5</v>
          </cell>
          <cell r="I29">
            <v>8</v>
          </cell>
          <cell r="J29">
            <v>4.25</v>
          </cell>
          <cell r="K29">
            <v>10</v>
          </cell>
          <cell r="L29">
            <v>12</v>
          </cell>
          <cell r="M29">
            <v>0</v>
          </cell>
          <cell r="N29">
            <v>11</v>
          </cell>
          <cell r="O29">
            <v>22.8</v>
          </cell>
          <cell r="P29">
            <v>18</v>
          </cell>
          <cell r="Q29">
            <v>6</v>
          </cell>
          <cell r="R29">
            <v>0</v>
          </cell>
          <cell r="S29">
            <v>6</v>
          </cell>
          <cell r="T29">
            <v>0</v>
          </cell>
          <cell r="U29">
            <v>30</v>
          </cell>
          <cell r="V29">
            <v>53</v>
          </cell>
        </row>
        <row r="30">
          <cell r="B30" t="str">
            <v>E022-01-1029/2020</v>
          </cell>
          <cell r="C30" t="str">
            <v>George Muhia NGOTHO</v>
          </cell>
          <cell r="D30">
            <v>11</v>
          </cell>
          <cell r="E30">
            <v>10</v>
          </cell>
          <cell r="F30">
            <v>0</v>
          </cell>
          <cell r="G30">
            <v>6.166666666666667</v>
          </cell>
          <cell r="H30">
            <v>0</v>
          </cell>
          <cell r="I30">
            <v>7</v>
          </cell>
          <cell r="J30">
            <v>1.75</v>
          </cell>
          <cell r="K30">
            <v>10</v>
          </cell>
          <cell r="L30">
            <v>9</v>
          </cell>
          <cell r="M30">
            <v>0</v>
          </cell>
          <cell r="N30">
            <v>9.5</v>
          </cell>
          <cell r="O30">
            <v>17.399999999999999</v>
          </cell>
          <cell r="P30">
            <v>14.5</v>
          </cell>
          <cell r="Q30">
            <v>0</v>
          </cell>
          <cell r="R30">
            <v>7.5</v>
          </cell>
          <cell r="S30">
            <v>4</v>
          </cell>
          <cell r="T30">
            <v>0</v>
          </cell>
          <cell r="U30">
            <v>26</v>
          </cell>
          <cell r="V30">
            <v>43</v>
          </cell>
        </row>
        <row r="31">
          <cell r="B31" t="str">
            <v>E022-01-1030/2020</v>
          </cell>
          <cell r="C31" t="str">
            <v>Denis Karanja NJUGUNA</v>
          </cell>
          <cell r="D31">
            <v>5</v>
          </cell>
          <cell r="E31">
            <v>16</v>
          </cell>
          <cell r="F31">
            <v>0</v>
          </cell>
          <cell r="G31">
            <v>5.6666666666666661</v>
          </cell>
          <cell r="H31">
            <v>4.5</v>
          </cell>
          <cell r="I31">
            <v>7</v>
          </cell>
          <cell r="J31">
            <v>4</v>
          </cell>
          <cell r="K31">
            <v>10</v>
          </cell>
          <cell r="L31">
            <v>9</v>
          </cell>
          <cell r="M31">
            <v>0</v>
          </cell>
          <cell r="N31">
            <v>9.5</v>
          </cell>
          <cell r="O31">
            <v>19.2</v>
          </cell>
          <cell r="P31">
            <v>17.5</v>
          </cell>
          <cell r="Q31">
            <v>0</v>
          </cell>
          <cell r="R31">
            <v>12.5</v>
          </cell>
          <cell r="S31">
            <v>0</v>
          </cell>
          <cell r="T31">
            <v>2</v>
          </cell>
          <cell r="U31">
            <v>32</v>
          </cell>
          <cell r="V31">
            <v>51</v>
          </cell>
        </row>
        <row r="32">
          <cell r="B32" t="str">
            <v>E022-01-1031/2020</v>
          </cell>
          <cell r="C32" t="str">
            <v>Alex Kamau WANGARI</v>
          </cell>
          <cell r="D32">
            <v>13</v>
          </cell>
          <cell r="E32">
            <v>13</v>
          </cell>
          <cell r="F32">
            <v>0</v>
          </cell>
          <cell r="G32">
            <v>7.583333333333333</v>
          </cell>
          <cell r="H32">
            <v>4</v>
          </cell>
          <cell r="I32">
            <v>9</v>
          </cell>
          <cell r="J32">
            <v>4.25</v>
          </cell>
          <cell r="K32">
            <v>11</v>
          </cell>
          <cell r="L32">
            <v>10.5</v>
          </cell>
          <cell r="M32">
            <v>0</v>
          </cell>
          <cell r="N32">
            <v>10.749999999999998</v>
          </cell>
          <cell r="O32">
            <v>22.6</v>
          </cell>
          <cell r="P32">
            <v>18</v>
          </cell>
          <cell r="Q32">
            <v>11</v>
          </cell>
          <cell r="R32">
            <v>0</v>
          </cell>
          <cell r="S32">
            <v>0</v>
          </cell>
          <cell r="T32">
            <v>0</v>
          </cell>
          <cell r="U32">
            <v>29</v>
          </cell>
          <cell r="V32">
            <v>52</v>
          </cell>
        </row>
        <row r="33">
          <cell r="B33" t="str">
            <v>E022-01-1032/2020</v>
          </cell>
          <cell r="C33" t="str">
            <v>Douglas Ndukuyo MWANIKI</v>
          </cell>
          <cell r="D33">
            <v>13</v>
          </cell>
          <cell r="E33">
            <v>12</v>
          </cell>
          <cell r="F33">
            <v>0</v>
          </cell>
          <cell r="G33">
            <v>7.3333333333333339</v>
          </cell>
          <cell r="H33">
            <v>4.5</v>
          </cell>
          <cell r="I33">
            <v>7</v>
          </cell>
          <cell r="J33">
            <v>4</v>
          </cell>
          <cell r="K33">
            <v>11</v>
          </cell>
          <cell r="L33">
            <v>12.5</v>
          </cell>
          <cell r="M33">
            <v>0</v>
          </cell>
          <cell r="N33">
            <v>11.75</v>
          </cell>
          <cell r="O33">
            <v>23.1</v>
          </cell>
          <cell r="P33">
            <v>22</v>
          </cell>
          <cell r="Q33">
            <v>0</v>
          </cell>
          <cell r="R33">
            <v>15</v>
          </cell>
          <cell r="S33">
            <v>0</v>
          </cell>
          <cell r="T33">
            <v>6</v>
          </cell>
          <cell r="U33">
            <v>43</v>
          </cell>
          <cell r="V33">
            <v>66</v>
          </cell>
        </row>
        <row r="34">
          <cell r="B34" t="str">
            <v>E022-01-1033/2020</v>
          </cell>
          <cell r="C34" t="str">
            <v>Simon Mwaura GICHIRI</v>
          </cell>
          <cell r="D34">
            <v>5</v>
          </cell>
          <cell r="E34">
            <v>16</v>
          </cell>
          <cell r="F34">
            <v>0</v>
          </cell>
          <cell r="G34">
            <v>5.6666666666666661</v>
          </cell>
          <cell r="H34">
            <v>4.5</v>
          </cell>
          <cell r="I34">
            <v>9</v>
          </cell>
          <cell r="J34">
            <v>4.5</v>
          </cell>
          <cell r="K34">
            <v>9</v>
          </cell>
          <cell r="L34">
            <v>11</v>
          </cell>
          <cell r="M34">
            <v>0</v>
          </cell>
          <cell r="N34">
            <v>10</v>
          </cell>
          <cell r="O34">
            <v>20.2</v>
          </cell>
          <cell r="P34">
            <v>15.5</v>
          </cell>
          <cell r="Q34">
            <v>0</v>
          </cell>
          <cell r="R34">
            <v>15</v>
          </cell>
          <cell r="S34">
            <v>12</v>
          </cell>
          <cell r="T34">
            <v>0</v>
          </cell>
          <cell r="U34">
            <v>42.5</v>
          </cell>
          <cell r="V34">
            <v>63</v>
          </cell>
        </row>
        <row r="35">
          <cell r="B35" t="str">
            <v>E022-01-1035/2020</v>
          </cell>
          <cell r="C35" t="str">
            <v>Agnes Mulekye MUTEMI</v>
          </cell>
          <cell r="D35">
            <v>8</v>
          </cell>
          <cell r="E35">
            <v>12</v>
          </cell>
          <cell r="F35">
            <v>0</v>
          </cell>
          <cell r="G35">
            <v>5.6666666666666661</v>
          </cell>
          <cell r="H35">
            <v>4.5</v>
          </cell>
          <cell r="I35">
            <v>7</v>
          </cell>
          <cell r="J35">
            <v>4</v>
          </cell>
          <cell r="K35">
            <v>10</v>
          </cell>
          <cell r="L35">
            <v>9</v>
          </cell>
          <cell r="M35">
            <v>0</v>
          </cell>
          <cell r="N35">
            <v>9.5</v>
          </cell>
          <cell r="O35">
            <v>19.2</v>
          </cell>
          <cell r="P35">
            <v>12</v>
          </cell>
          <cell r="Q35">
            <v>8</v>
          </cell>
          <cell r="R35">
            <v>0</v>
          </cell>
          <cell r="S35">
            <v>0</v>
          </cell>
          <cell r="T35">
            <v>8</v>
          </cell>
          <cell r="U35">
            <v>28</v>
          </cell>
          <cell r="V35">
            <v>47</v>
          </cell>
        </row>
        <row r="36">
          <cell r="B36" t="str">
            <v>E022-01-1038/2020</v>
          </cell>
          <cell r="C36" t="str">
            <v>Ian Kamau NJUGUNA</v>
          </cell>
          <cell r="D36">
            <v>13</v>
          </cell>
          <cell r="E36">
            <v>13</v>
          </cell>
          <cell r="F36">
            <v>0</v>
          </cell>
          <cell r="G36">
            <v>7.583333333333333</v>
          </cell>
          <cell r="H36">
            <v>4.5</v>
          </cell>
          <cell r="I36">
            <v>8</v>
          </cell>
          <cell r="J36">
            <v>4.25</v>
          </cell>
          <cell r="K36">
            <v>13</v>
          </cell>
          <cell r="L36">
            <v>11.5</v>
          </cell>
          <cell r="M36">
            <v>0</v>
          </cell>
          <cell r="N36">
            <v>12.25</v>
          </cell>
          <cell r="O36">
            <v>24.1</v>
          </cell>
          <cell r="P36">
            <v>16</v>
          </cell>
          <cell r="Q36">
            <v>0</v>
          </cell>
          <cell r="R36">
            <v>2.5</v>
          </cell>
          <cell r="S36">
            <v>0</v>
          </cell>
          <cell r="T36">
            <v>3.5</v>
          </cell>
          <cell r="U36">
            <v>22</v>
          </cell>
          <cell r="V36">
            <v>46</v>
          </cell>
        </row>
        <row r="37">
          <cell r="B37" t="str">
            <v>E022-01-1040/2020</v>
          </cell>
          <cell r="C37" t="str">
            <v>Salome Mukuhi KIIRIA</v>
          </cell>
          <cell r="D37">
            <v>12</v>
          </cell>
          <cell r="E37">
            <v>11</v>
          </cell>
          <cell r="F37">
            <v>0</v>
          </cell>
          <cell r="G37">
            <v>6.75</v>
          </cell>
          <cell r="H37">
            <v>4.5</v>
          </cell>
          <cell r="I37">
            <v>8</v>
          </cell>
          <cell r="J37">
            <v>4.25</v>
          </cell>
          <cell r="K37">
            <v>11</v>
          </cell>
          <cell r="L37">
            <v>12</v>
          </cell>
          <cell r="M37">
            <v>0</v>
          </cell>
          <cell r="N37">
            <v>11.5</v>
          </cell>
          <cell r="O37">
            <v>22.5</v>
          </cell>
          <cell r="P37">
            <v>14.5</v>
          </cell>
          <cell r="Q37">
            <v>0</v>
          </cell>
          <cell r="R37">
            <v>15</v>
          </cell>
          <cell r="S37">
            <v>5</v>
          </cell>
          <cell r="T37">
            <v>0</v>
          </cell>
          <cell r="U37">
            <v>34.5</v>
          </cell>
          <cell r="V37">
            <v>57</v>
          </cell>
        </row>
        <row r="38">
          <cell r="B38" t="str">
            <v>E022-01-1041/2020</v>
          </cell>
          <cell r="C38" t="str">
            <v>Moses Mwangi KANGETHE</v>
          </cell>
          <cell r="D38">
            <v>11</v>
          </cell>
          <cell r="E38">
            <v>7</v>
          </cell>
          <cell r="F38">
            <v>0</v>
          </cell>
          <cell r="G38">
            <v>5.4166666666666661</v>
          </cell>
          <cell r="H38">
            <v>4</v>
          </cell>
          <cell r="I38">
            <v>7</v>
          </cell>
          <cell r="J38">
            <v>3.75</v>
          </cell>
          <cell r="K38">
            <v>9</v>
          </cell>
          <cell r="L38">
            <v>11</v>
          </cell>
          <cell r="M38">
            <v>0</v>
          </cell>
          <cell r="N38">
            <v>10</v>
          </cell>
          <cell r="O38">
            <v>19.2</v>
          </cell>
          <cell r="P38">
            <v>16.5</v>
          </cell>
          <cell r="Q38">
            <v>0</v>
          </cell>
          <cell r="R38">
            <v>4.5</v>
          </cell>
          <cell r="S38">
            <v>3.5</v>
          </cell>
          <cell r="T38">
            <v>0</v>
          </cell>
          <cell r="U38">
            <v>24.5</v>
          </cell>
          <cell r="V38">
            <v>44</v>
          </cell>
        </row>
        <row r="39">
          <cell r="B39" t="str">
            <v>E022-01-1042/2020</v>
          </cell>
          <cell r="C39" t="str">
            <v>Stephen Munzyu MAINGI</v>
          </cell>
          <cell r="D39">
            <v>10</v>
          </cell>
          <cell r="E39">
            <v>15</v>
          </cell>
          <cell r="F39">
            <v>0</v>
          </cell>
          <cell r="G39">
            <v>7.0833333333333321</v>
          </cell>
          <cell r="H39">
            <v>3.5</v>
          </cell>
          <cell r="I39">
            <v>7</v>
          </cell>
          <cell r="J39">
            <v>3.5</v>
          </cell>
          <cell r="K39">
            <v>9</v>
          </cell>
          <cell r="L39">
            <v>10.5</v>
          </cell>
          <cell r="M39">
            <v>0</v>
          </cell>
          <cell r="N39">
            <v>9.7499999999999982</v>
          </cell>
          <cell r="O39">
            <v>20.3</v>
          </cell>
          <cell r="P39">
            <v>20.5</v>
          </cell>
          <cell r="Q39">
            <v>0</v>
          </cell>
          <cell r="R39">
            <v>8.5</v>
          </cell>
          <cell r="S39">
            <v>4</v>
          </cell>
          <cell r="T39">
            <v>0</v>
          </cell>
          <cell r="U39">
            <v>33</v>
          </cell>
          <cell r="V39">
            <v>53</v>
          </cell>
        </row>
        <row r="40">
          <cell r="B40" t="str">
            <v>E022-01-1043/2020</v>
          </cell>
          <cell r="C40" t="str">
            <v>Amos Sila MULWA</v>
          </cell>
          <cell r="D40">
            <v>11</v>
          </cell>
          <cell r="E40">
            <v>18</v>
          </cell>
          <cell r="F40">
            <v>0</v>
          </cell>
          <cell r="G40">
            <v>8.1666666666666661</v>
          </cell>
          <cell r="H40">
            <v>4.5</v>
          </cell>
          <cell r="I40">
            <v>7</v>
          </cell>
          <cell r="J40">
            <v>4</v>
          </cell>
          <cell r="K40">
            <v>9</v>
          </cell>
          <cell r="L40">
            <v>11</v>
          </cell>
          <cell r="M40">
            <v>0</v>
          </cell>
          <cell r="N40">
            <v>10</v>
          </cell>
          <cell r="O40">
            <v>22.2</v>
          </cell>
          <cell r="P40">
            <v>18.5</v>
          </cell>
          <cell r="Q40">
            <v>0</v>
          </cell>
          <cell r="R40">
            <v>17</v>
          </cell>
          <cell r="S40">
            <v>7</v>
          </cell>
          <cell r="T40">
            <v>0</v>
          </cell>
          <cell r="U40">
            <v>42.5</v>
          </cell>
          <cell r="V40">
            <v>65</v>
          </cell>
        </row>
        <row r="41">
          <cell r="B41" t="str">
            <v>E022-01-1044/2020</v>
          </cell>
          <cell r="C41" t="str">
            <v>Muthawa KIVAA</v>
          </cell>
          <cell r="D41">
            <v>11</v>
          </cell>
          <cell r="E41">
            <v>14</v>
          </cell>
          <cell r="F41">
            <v>0</v>
          </cell>
          <cell r="G41">
            <v>7.1666666666666661</v>
          </cell>
          <cell r="H41">
            <v>4.5</v>
          </cell>
          <cell r="I41">
            <v>9</v>
          </cell>
          <cell r="J41">
            <v>4.5</v>
          </cell>
          <cell r="K41">
            <v>10</v>
          </cell>
          <cell r="L41">
            <v>9</v>
          </cell>
          <cell r="M41">
            <v>0</v>
          </cell>
          <cell r="N41">
            <v>9.5</v>
          </cell>
          <cell r="O41">
            <v>21.2</v>
          </cell>
          <cell r="P41">
            <v>25.5</v>
          </cell>
          <cell r="Q41">
            <v>10</v>
          </cell>
          <cell r="R41">
            <v>0</v>
          </cell>
          <cell r="S41">
            <v>4</v>
          </cell>
          <cell r="T41">
            <v>0</v>
          </cell>
          <cell r="U41">
            <v>39.5</v>
          </cell>
          <cell r="V41">
            <v>61</v>
          </cell>
        </row>
        <row r="42">
          <cell r="B42" t="str">
            <v>E022-01-1045/2020</v>
          </cell>
          <cell r="C42" t="str">
            <v>Joshua Maina KAMAU</v>
          </cell>
          <cell r="D42">
            <v>9</v>
          </cell>
          <cell r="E42">
            <v>14</v>
          </cell>
          <cell r="F42">
            <v>0</v>
          </cell>
          <cell r="G42">
            <v>6.4999999999999991</v>
          </cell>
          <cell r="H42">
            <v>4</v>
          </cell>
          <cell r="I42">
            <v>7</v>
          </cell>
          <cell r="J42">
            <v>3.75</v>
          </cell>
          <cell r="K42">
            <v>11</v>
          </cell>
          <cell r="L42">
            <v>12</v>
          </cell>
          <cell r="M42">
            <v>0</v>
          </cell>
          <cell r="N42">
            <v>11.5</v>
          </cell>
          <cell r="O42">
            <v>21.8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 t="str">
            <v/>
          </cell>
          <cell r="V42">
            <v>22</v>
          </cell>
        </row>
        <row r="43">
          <cell r="B43" t="str">
            <v>E022-01-1046/2020</v>
          </cell>
          <cell r="C43" t="str">
            <v>Sally Kinya KIMATHI</v>
          </cell>
          <cell r="D43">
            <v>10</v>
          </cell>
          <cell r="E43">
            <v>14</v>
          </cell>
          <cell r="F43">
            <v>0</v>
          </cell>
          <cell r="G43">
            <v>6.8333333333333339</v>
          </cell>
          <cell r="H43">
            <v>4.5</v>
          </cell>
          <cell r="I43">
            <v>9</v>
          </cell>
          <cell r="J43">
            <v>4.5</v>
          </cell>
          <cell r="K43">
            <v>13</v>
          </cell>
          <cell r="L43">
            <v>11.5</v>
          </cell>
          <cell r="M43">
            <v>0</v>
          </cell>
          <cell r="N43">
            <v>12.25</v>
          </cell>
          <cell r="O43">
            <v>23.6</v>
          </cell>
          <cell r="P43">
            <v>18</v>
          </cell>
          <cell r="Q43">
            <v>0</v>
          </cell>
          <cell r="R43">
            <v>14</v>
          </cell>
          <cell r="S43">
            <v>15</v>
          </cell>
          <cell r="T43">
            <v>0</v>
          </cell>
          <cell r="U43">
            <v>47</v>
          </cell>
          <cell r="V43">
            <v>71</v>
          </cell>
        </row>
        <row r="44">
          <cell r="B44" t="str">
            <v>E022-01-1047/2020</v>
          </cell>
          <cell r="C44" t="str">
            <v>Angela Waithera MAINA</v>
          </cell>
          <cell r="D44">
            <v>12</v>
          </cell>
          <cell r="E44">
            <v>12</v>
          </cell>
          <cell r="F44">
            <v>0</v>
          </cell>
          <cell r="G44">
            <v>7</v>
          </cell>
          <cell r="H44">
            <v>4</v>
          </cell>
          <cell r="I44">
            <v>7</v>
          </cell>
          <cell r="J44">
            <v>3.75</v>
          </cell>
          <cell r="K44">
            <v>10</v>
          </cell>
          <cell r="L44">
            <v>9</v>
          </cell>
          <cell r="M44">
            <v>0</v>
          </cell>
          <cell r="N44">
            <v>9.5</v>
          </cell>
          <cell r="O44">
            <v>20.3</v>
          </cell>
          <cell r="P44">
            <v>23</v>
          </cell>
          <cell r="Q44">
            <v>0</v>
          </cell>
          <cell r="R44">
            <v>5</v>
          </cell>
          <cell r="S44">
            <v>5</v>
          </cell>
          <cell r="T44">
            <v>0</v>
          </cell>
          <cell r="U44">
            <v>33</v>
          </cell>
          <cell r="V44">
            <v>53</v>
          </cell>
        </row>
        <row r="45">
          <cell r="B45" t="str">
            <v>E022-01-1048/2020</v>
          </cell>
          <cell r="C45" t="str">
            <v>Tony Clinton MUTUMA</v>
          </cell>
          <cell r="D45">
            <v>11</v>
          </cell>
          <cell r="E45">
            <v>10</v>
          </cell>
          <cell r="F45">
            <v>0</v>
          </cell>
          <cell r="G45">
            <v>6.166666666666667</v>
          </cell>
          <cell r="H45">
            <v>5</v>
          </cell>
          <cell r="I45">
            <v>9</v>
          </cell>
          <cell r="J45">
            <v>4.75</v>
          </cell>
          <cell r="K45">
            <v>9</v>
          </cell>
          <cell r="L45">
            <v>10</v>
          </cell>
          <cell r="M45">
            <v>0</v>
          </cell>
          <cell r="N45">
            <v>9.5</v>
          </cell>
          <cell r="O45">
            <v>20.399999999999999</v>
          </cell>
          <cell r="P45">
            <v>10.5</v>
          </cell>
          <cell r="Q45">
            <v>0</v>
          </cell>
          <cell r="R45">
            <v>6</v>
          </cell>
          <cell r="S45">
            <v>4</v>
          </cell>
          <cell r="T45">
            <v>0</v>
          </cell>
          <cell r="U45">
            <v>20.5</v>
          </cell>
          <cell r="V45">
            <v>41</v>
          </cell>
        </row>
        <row r="46">
          <cell r="B46" t="str">
            <v>E022-01-1050/2020</v>
          </cell>
          <cell r="C46" t="str">
            <v>Lewis Murithi MWENDA</v>
          </cell>
          <cell r="D46">
            <v>8</v>
          </cell>
          <cell r="E46">
            <v>11</v>
          </cell>
          <cell r="F46">
            <v>0</v>
          </cell>
          <cell r="G46">
            <v>5.4166666666666679</v>
          </cell>
          <cell r="H46">
            <v>4.5</v>
          </cell>
          <cell r="I46">
            <v>9</v>
          </cell>
          <cell r="J46">
            <v>4.5</v>
          </cell>
          <cell r="K46">
            <v>9</v>
          </cell>
          <cell r="L46">
            <v>10.5</v>
          </cell>
          <cell r="M46">
            <v>0</v>
          </cell>
          <cell r="N46">
            <v>9.7499999999999982</v>
          </cell>
          <cell r="O46">
            <v>19.7</v>
          </cell>
          <cell r="P46">
            <v>16.5</v>
          </cell>
          <cell r="Q46">
            <v>10</v>
          </cell>
          <cell r="R46">
            <v>0</v>
          </cell>
          <cell r="S46">
            <v>5</v>
          </cell>
          <cell r="T46">
            <v>0</v>
          </cell>
          <cell r="U46">
            <v>31.5</v>
          </cell>
          <cell r="V46">
            <v>51</v>
          </cell>
        </row>
        <row r="47">
          <cell r="B47" t="str">
            <v>E022-01-1052/2020</v>
          </cell>
          <cell r="C47" t="str">
            <v>Victor MWIRIGI</v>
          </cell>
          <cell r="D47">
            <v>8</v>
          </cell>
          <cell r="E47">
            <v>14</v>
          </cell>
          <cell r="F47">
            <v>0</v>
          </cell>
          <cell r="G47">
            <v>6.166666666666667</v>
          </cell>
          <cell r="H47">
            <v>4.5</v>
          </cell>
          <cell r="I47">
            <v>6</v>
          </cell>
          <cell r="J47">
            <v>3.75</v>
          </cell>
          <cell r="K47">
            <v>9</v>
          </cell>
          <cell r="L47">
            <v>11</v>
          </cell>
          <cell r="M47">
            <v>0</v>
          </cell>
          <cell r="N47">
            <v>10</v>
          </cell>
          <cell r="O47">
            <v>19.899999999999999</v>
          </cell>
          <cell r="P47">
            <v>15.5</v>
          </cell>
          <cell r="Q47">
            <v>11</v>
          </cell>
          <cell r="R47">
            <v>0</v>
          </cell>
          <cell r="S47">
            <v>5</v>
          </cell>
          <cell r="T47">
            <v>0</v>
          </cell>
          <cell r="U47">
            <v>31.5</v>
          </cell>
          <cell r="V47">
            <v>51</v>
          </cell>
        </row>
        <row r="48">
          <cell r="B48" t="str">
            <v>E022-01-1054/2020</v>
          </cell>
          <cell r="C48" t="str">
            <v>Julius Righa MGHANGA</v>
          </cell>
          <cell r="D48">
            <v>11</v>
          </cell>
          <cell r="E48">
            <v>17</v>
          </cell>
          <cell r="F48">
            <v>0</v>
          </cell>
          <cell r="G48">
            <v>7.9166666666666661</v>
          </cell>
          <cell r="H48">
            <v>4.5</v>
          </cell>
          <cell r="I48">
            <v>6</v>
          </cell>
          <cell r="J48">
            <v>3.75</v>
          </cell>
          <cell r="K48">
            <v>9</v>
          </cell>
          <cell r="L48">
            <v>9</v>
          </cell>
          <cell r="M48">
            <v>0</v>
          </cell>
          <cell r="N48">
            <v>9</v>
          </cell>
          <cell r="O48">
            <v>20.7</v>
          </cell>
          <cell r="P48">
            <v>18.5</v>
          </cell>
          <cell r="Q48">
            <v>0</v>
          </cell>
          <cell r="R48">
            <v>15.5</v>
          </cell>
          <cell r="S48">
            <v>9.5</v>
          </cell>
          <cell r="T48">
            <v>0</v>
          </cell>
          <cell r="U48">
            <v>43.5</v>
          </cell>
          <cell r="V48">
            <v>64</v>
          </cell>
        </row>
        <row r="49">
          <cell r="B49" t="str">
            <v>E022-01-1055/2020</v>
          </cell>
          <cell r="C49" t="str">
            <v>Joe Albert NGIGI</v>
          </cell>
          <cell r="D49">
            <v>10</v>
          </cell>
          <cell r="E49">
            <v>12</v>
          </cell>
          <cell r="F49">
            <v>0</v>
          </cell>
          <cell r="G49">
            <v>6.333333333333333</v>
          </cell>
          <cell r="H49">
            <v>5</v>
          </cell>
          <cell r="I49">
            <v>8</v>
          </cell>
          <cell r="J49">
            <v>4.5</v>
          </cell>
          <cell r="K49">
            <v>11</v>
          </cell>
          <cell r="L49">
            <v>10.5</v>
          </cell>
          <cell r="M49">
            <v>0</v>
          </cell>
          <cell r="N49">
            <v>10.749999999999998</v>
          </cell>
          <cell r="O49">
            <v>21.6</v>
          </cell>
          <cell r="P49">
            <v>17</v>
          </cell>
          <cell r="Q49">
            <v>0</v>
          </cell>
          <cell r="R49">
            <v>17</v>
          </cell>
          <cell r="S49">
            <v>5</v>
          </cell>
          <cell r="T49">
            <v>0</v>
          </cell>
          <cell r="U49">
            <v>39</v>
          </cell>
          <cell r="V49">
            <v>61</v>
          </cell>
        </row>
        <row r="50">
          <cell r="B50" t="str">
            <v>E022-01-1056/2020</v>
          </cell>
          <cell r="C50" t="str">
            <v>Michael Adrian NGURU</v>
          </cell>
          <cell r="D50">
            <v>13</v>
          </cell>
          <cell r="E50">
            <v>10</v>
          </cell>
          <cell r="F50">
            <v>0</v>
          </cell>
          <cell r="G50">
            <v>6.8333333333333339</v>
          </cell>
          <cell r="H50">
            <v>3.5</v>
          </cell>
          <cell r="I50">
            <v>8</v>
          </cell>
          <cell r="J50">
            <v>3.75</v>
          </cell>
          <cell r="K50">
            <v>9</v>
          </cell>
          <cell r="L50">
            <v>10</v>
          </cell>
          <cell r="M50">
            <v>0</v>
          </cell>
          <cell r="N50">
            <v>9.5</v>
          </cell>
          <cell r="O50">
            <v>20.100000000000001</v>
          </cell>
          <cell r="P50">
            <v>23</v>
          </cell>
          <cell r="Q50">
            <v>0</v>
          </cell>
          <cell r="R50">
            <v>5</v>
          </cell>
          <cell r="S50">
            <v>1</v>
          </cell>
          <cell r="T50">
            <v>0</v>
          </cell>
          <cell r="U50">
            <v>29</v>
          </cell>
          <cell r="V50">
            <v>49</v>
          </cell>
        </row>
        <row r="51">
          <cell r="B51" t="str">
            <v>E022-01-1057/2020</v>
          </cell>
          <cell r="C51" t="str">
            <v>Gad Kimathi MURITHI</v>
          </cell>
          <cell r="D51">
            <v>8</v>
          </cell>
          <cell r="E51">
            <v>7</v>
          </cell>
          <cell r="F51">
            <v>0</v>
          </cell>
          <cell r="G51">
            <v>4.4166666666666661</v>
          </cell>
          <cell r="H51">
            <v>4.5</v>
          </cell>
          <cell r="I51">
            <v>8</v>
          </cell>
          <cell r="J51">
            <v>4.25</v>
          </cell>
          <cell r="K51">
            <v>9</v>
          </cell>
          <cell r="L51">
            <v>10.5</v>
          </cell>
          <cell r="M51">
            <v>0</v>
          </cell>
          <cell r="N51">
            <v>9.7499999999999982</v>
          </cell>
          <cell r="O51">
            <v>18.399999999999999</v>
          </cell>
          <cell r="P51">
            <v>12.5</v>
          </cell>
          <cell r="Q51">
            <v>0</v>
          </cell>
          <cell r="R51">
            <v>3</v>
          </cell>
          <cell r="S51">
            <v>7</v>
          </cell>
          <cell r="T51">
            <v>0</v>
          </cell>
          <cell r="U51">
            <v>22.5</v>
          </cell>
          <cell r="V51">
            <v>41</v>
          </cell>
        </row>
        <row r="52">
          <cell r="B52" t="str">
            <v>E022-01-1058/2020</v>
          </cell>
          <cell r="C52" t="str">
            <v>Brighton Kariuki MURANGIRI</v>
          </cell>
          <cell r="D52">
            <v>10</v>
          </cell>
          <cell r="E52">
            <v>19</v>
          </cell>
          <cell r="F52">
            <v>0</v>
          </cell>
          <cell r="G52">
            <v>8.0833333333333339</v>
          </cell>
          <cell r="H52">
            <v>4.5</v>
          </cell>
          <cell r="I52">
            <v>9</v>
          </cell>
          <cell r="J52">
            <v>4.5</v>
          </cell>
          <cell r="K52">
            <v>10</v>
          </cell>
          <cell r="L52">
            <v>9</v>
          </cell>
          <cell r="M52">
            <v>0</v>
          </cell>
          <cell r="N52">
            <v>9.5</v>
          </cell>
          <cell r="O52">
            <v>22.1</v>
          </cell>
          <cell r="P52">
            <v>20</v>
          </cell>
          <cell r="Q52">
            <v>0</v>
          </cell>
          <cell r="R52">
            <v>9</v>
          </cell>
          <cell r="S52">
            <v>6</v>
          </cell>
          <cell r="T52">
            <v>0</v>
          </cell>
          <cell r="U52">
            <v>35</v>
          </cell>
          <cell r="V52">
            <v>57</v>
          </cell>
        </row>
        <row r="53">
          <cell r="B53" t="str">
            <v>E022-01-1060/2020</v>
          </cell>
          <cell r="C53" t="str">
            <v>Joshua NYANDWAKI</v>
          </cell>
          <cell r="D53">
            <v>9</v>
          </cell>
          <cell r="E53">
            <v>16</v>
          </cell>
          <cell r="F53">
            <v>0</v>
          </cell>
          <cell r="G53">
            <v>7</v>
          </cell>
          <cell r="H53">
            <v>0</v>
          </cell>
          <cell r="I53">
            <v>9</v>
          </cell>
          <cell r="J53">
            <v>2.25</v>
          </cell>
          <cell r="K53">
            <v>9</v>
          </cell>
          <cell r="L53">
            <v>11</v>
          </cell>
          <cell r="M53">
            <v>0</v>
          </cell>
          <cell r="N53">
            <v>10</v>
          </cell>
          <cell r="O53">
            <v>19.3</v>
          </cell>
          <cell r="P53">
            <v>20</v>
          </cell>
          <cell r="Q53">
            <v>3</v>
          </cell>
          <cell r="R53">
            <v>0</v>
          </cell>
          <cell r="S53">
            <v>0</v>
          </cell>
          <cell r="T53">
            <v>4</v>
          </cell>
          <cell r="U53">
            <v>27</v>
          </cell>
          <cell r="V53">
            <v>46</v>
          </cell>
        </row>
        <row r="54">
          <cell r="B54" t="str">
            <v>E022-01-1061/2020</v>
          </cell>
          <cell r="C54" t="str">
            <v>Wyntone Makomere OMUKA</v>
          </cell>
          <cell r="D54">
            <v>9</v>
          </cell>
          <cell r="E54">
            <v>0</v>
          </cell>
          <cell r="F54">
            <v>0</v>
          </cell>
          <cell r="G54">
            <v>3</v>
          </cell>
          <cell r="H54">
            <v>4</v>
          </cell>
          <cell r="I54">
            <v>7</v>
          </cell>
          <cell r="J54">
            <v>3.75</v>
          </cell>
          <cell r="K54">
            <v>9</v>
          </cell>
          <cell r="L54">
            <v>10.5</v>
          </cell>
          <cell r="M54">
            <v>0</v>
          </cell>
          <cell r="N54">
            <v>9.7499999999999982</v>
          </cell>
          <cell r="O54">
            <v>16.5</v>
          </cell>
          <cell r="P54">
            <v>17.5</v>
          </cell>
          <cell r="Q54">
            <v>8</v>
          </cell>
          <cell r="R54">
            <v>0</v>
          </cell>
          <cell r="S54">
            <v>0</v>
          </cell>
          <cell r="T54">
            <v>1</v>
          </cell>
          <cell r="U54">
            <v>26.5</v>
          </cell>
          <cell r="V54">
            <v>43</v>
          </cell>
        </row>
        <row r="55">
          <cell r="B55" t="str">
            <v>E022-01-1062/2020</v>
          </cell>
          <cell r="C55" t="str">
            <v>Lawrence Kipyegon LANGAT</v>
          </cell>
          <cell r="D55">
            <v>11</v>
          </cell>
          <cell r="E55">
            <v>18</v>
          </cell>
          <cell r="F55">
            <v>0</v>
          </cell>
          <cell r="G55">
            <v>8.1666666666666661</v>
          </cell>
          <cell r="H55">
            <v>4.5</v>
          </cell>
          <cell r="I55">
            <v>8</v>
          </cell>
          <cell r="J55">
            <v>4.25</v>
          </cell>
          <cell r="K55">
            <v>11.5</v>
          </cell>
          <cell r="L55">
            <v>9.5</v>
          </cell>
          <cell r="M55">
            <v>0</v>
          </cell>
          <cell r="N55">
            <v>10.5</v>
          </cell>
          <cell r="O55">
            <v>22.9</v>
          </cell>
          <cell r="P55">
            <v>17</v>
          </cell>
          <cell r="Q55">
            <v>0</v>
          </cell>
          <cell r="R55">
            <v>8.5</v>
          </cell>
          <cell r="S55">
            <v>5</v>
          </cell>
          <cell r="T55">
            <v>0</v>
          </cell>
          <cell r="U55">
            <v>30.5</v>
          </cell>
          <cell r="V55">
            <v>53</v>
          </cell>
        </row>
        <row r="56">
          <cell r="B56" t="str">
            <v>E022-01-1063/2020</v>
          </cell>
          <cell r="C56" t="str">
            <v>Tracy Atieno OCHIENG</v>
          </cell>
          <cell r="D56">
            <v>12</v>
          </cell>
          <cell r="E56">
            <v>12</v>
          </cell>
          <cell r="F56">
            <v>0</v>
          </cell>
          <cell r="G56">
            <v>7</v>
          </cell>
          <cell r="H56">
            <v>4.5</v>
          </cell>
          <cell r="I56">
            <v>9</v>
          </cell>
          <cell r="J56">
            <v>4.5</v>
          </cell>
          <cell r="K56">
            <v>10</v>
          </cell>
          <cell r="L56">
            <v>11.5</v>
          </cell>
          <cell r="M56">
            <v>0</v>
          </cell>
          <cell r="N56">
            <v>10.75</v>
          </cell>
          <cell r="O56">
            <v>22.3</v>
          </cell>
          <cell r="P56">
            <v>24</v>
          </cell>
          <cell r="Q56">
            <v>0</v>
          </cell>
          <cell r="R56">
            <v>1</v>
          </cell>
          <cell r="S56">
            <v>5</v>
          </cell>
          <cell r="T56">
            <v>0</v>
          </cell>
          <cell r="U56">
            <v>30</v>
          </cell>
          <cell r="V56">
            <v>52</v>
          </cell>
        </row>
        <row r="57">
          <cell r="B57" t="str">
            <v>E022-01-1064/2020</v>
          </cell>
          <cell r="C57" t="str">
            <v>Michael OMOLO</v>
          </cell>
          <cell r="D57">
            <v>10</v>
          </cell>
          <cell r="E57">
            <v>12</v>
          </cell>
          <cell r="F57">
            <v>0</v>
          </cell>
          <cell r="G57">
            <v>6.333333333333333</v>
          </cell>
          <cell r="H57">
            <v>4</v>
          </cell>
          <cell r="I57">
            <v>6</v>
          </cell>
          <cell r="J57">
            <v>3.5</v>
          </cell>
          <cell r="K57">
            <v>11</v>
          </cell>
          <cell r="L57">
            <v>10.5</v>
          </cell>
          <cell r="M57">
            <v>0</v>
          </cell>
          <cell r="N57">
            <v>10.749999999999998</v>
          </cell>
          <cell r="O57">
            <v>20.6</v>
          </cell>
          <cell r="P57">
            <v>21</v>
          </cell>
          <cell r="Q57">
            <v>0</v>
          </cell>
          <cell r="R57">
            <v>8</v>
          </cell>
          <cell r="S57">
            <v>5</v>
          </cell>
          <cell r="T57">
            <v>0</v>
          </cell>
          <cell r="U57">
            <v>34</v>
          </cell>
          <cell r="V57">
            <v>55</v>
          </cell>
        </row>
        <row r="58">
          <cell r="B58" t="str">
            <v>E022-01-1065/2020</v>
          </cell>
          <cell r="C58" t="str">
            <v>Brian Kiprono KOTON</v>
          </cell>
          <cell r="D58">
            <v>13</v>
          </cell>
          <cell r="E58">
            <v>12</v>
          </cell>
          <cell r="F58">
            <v>0</v>
          </cell>
          <cell r="G58">
            <v>7.3333333333333339</v>
          </cell>
          <cell r="H58">
            <v>4.5</v>
          </cell>
          <cell r="I58">
            <v>8</v>
          </cell>
          <cell r="J58">
            <v>4.25</v>
          </cell>
          <cell r="K58">
            <v>9</v>
          </cell>
          <cell r="L58">
            <v>11</v>
          </cell>
          <cell r="M58">
            <v>0</v>
          </cell>
          <cell r="N58">
            <v>10</v>
          </cell>
          <cell r="O58">
            <v>21.6</v>
          </cell>
          <cell r="P58">
            <v>12.5</v>
          </cell>
          <cell r="Q58">
            <v>0</v>
          </cell>
          <cell r="R58">
            <v>10</v>
          </cell>
          <cell r="S58">
            <v>4</v>
          </cell>
          <cell r="T58">
            <v>0</v>
          </cell>
          <cell r="U58">
            <v>26.5</v>
          </cell>
          <cell r="V58">
            <v>48</v>
          </cell>
        </row>
        <row r="59">
          <cell r="B59" t="str">
            <v>E022-01-1066/2020</v>
          </cell>
          <cell r="C59" t="str">
            <v>Christopher GITAU</v>
          </cell>
          <cell r="D59">
            <v>13</v>
          </cell>
          <cell r="E59">
            <v>13</v>
          </cell>
          <cell r="F59">
            <v>0</v>
          </cell>
          <cell r="G59">
            <v>7.583333333333333</v>
          </cell>
          <cell r="H59">
            <v>4</v>
          </cell>
          <cell r="I59">
            <v>9</v>
          </cell>
          <cell r="J59">
            <v>4.25</v>
          </cell>
          <cell r="K59">
            <v>10</v>
          </cell>
          <cell r="L59">
            <v>9</v>
          </cell>
          <cell r="M59">
            <v>0</v>
          </cell>
          <cell r="N59">
            <v>9.5</v>
          </cell>
          <cell r="O59">
            <v>21.3</v>
          </cell>
          <cell r="P59">
            <v>15</v>
          </cell>
          <cell r="Q59">
            <v>6</v>
          </cell>
          <cell r="R59">
            <v>0</v>
          </cell>
          <cell r="S59">
            <v>1</v>
          </cell>
          <cell r="T59">
            <v>0</v>
          </cell>
          <cell r="U59">
            <v>22</v>
          </cell>
          <cell r="V59">
            <v>43</v>
          </cell>
        </row>
        <row r="60">
          <cell r="B60" t="str">
            <v>E022-01-1067/2020</v>
          </cell>
          <cell r="C60" t="str">
            <v>Florence Auma ODERO</v>
          </cell>
          <cell r="D60">
            <v>9</v>
          </cell>
          <cell r="E60">
            <v>7</v>
          </cell>
          <cell r="F60">
            <v>0</v>
          </cell>
          <cell r="G60">
            <v>4.75</v>
          </cell>
          <cell r="H60">
            <v>4</v>
          </cell>
          <cell r="I60">
            <v>6</v>
          </cell>
          <cell r="J60">
            <v>3.5</v>
          </cell>
          <cell r="K60">
            <v>9</v>
          </cell>
          <cell r="L60">
            <v>9</v>
          </cell>
          <cell r="M60">
            <v>0</v>
          </cell>
          <cell r="N60">
            <v>9</v>
          </cell>
          <cell r="O60">
            <v>17.3</v>
          </cell>
          <cell r="P60">
            <v>14</v>
          </cell>
          <cell r="Q60">
            <v>0</v>
          </cell>
          <cell r="R60">
            <v>9</v>
          </cell>
          <cell r="S60">
            <v>0</v>
          </cell>
          <cell r="T60">
            <v>0</v>
          </cell>
          <cell r="U60">
            <v>23</v>
          </cell>
          <cell r="V60">
            <v>40</v>
          </cell>
        </row>
        <row r="61">
          <cell r="B61" t="str">
            <v>E022-01-1068/2020</v>
          </cell>
          <cell r="C61" t="str">
            <v>Nicholus Kamau NG'ANG'A</v>
          </cell>
          <cell r="D61">
            <v>0</v>
          </cell>
          <cell r="E61">
            <v>9</v>
          </cell>
          <cell r="F61">
            <v>0</v>
          </cell>
          <cell r="G61">
            <v>2.25</v>
          </cell>
          <cell r="H61">
            <v>4</v>
          </cell>
          <cell r="I61">
            <v>9</v>
          </cell>
          <cell r="J61">
            <v>4.25</v>
          </cell>
          <cell r="K61">
            <v>11</v>
          </cell>
          <cell r="L61">
            <v>10.5</v>
          </cell>
          <cell r="M61">
            <v>0</v>
          </cell>
          <cell r="N61">
            <v>10.749999999999998</v>
          </cell>
          <cell r="O61">
            <v>17.3</v>
          </cell>
          <cell r="P61">
            <v>9</v>
          </cell>
          <cell r="Q61">
            <v>0</v>
          </cell>
          <cell r="R61">
            <v>3</v>
          </cell>
          <cell r="S61">
            <v>0</v>
          </cell>
          <cell r="T61">
            <v>0</v>
          </cell>
          <cell r="U61">
            <v>12</v>
          </cell>
          <cell r="V61">
            <v>29</v>
          </cell>
        </row>
        <row r="62">
          <cell r="B62" t="str">
            <v>E022-01-1069/2020</v>
          </cell>
          <cell r="C62" t="str">
            <v>Raymond KILONZO</v>
          </cell>
          <cell r="D62">
            <v>11</v>
          </cell>
          <cell r="E62">
            <v>16</v>
          </cell>
          <cell r="F62">
            <v>0</v>
          </cell>
          <cell r="G62">
            <v>7.6666666666666661</v>
          </cell>
          <cell r="H62">
            <v>4</v>
          </cell>
          <cell r="I62">
            <v>9</v>
          </cell>
          <cell r="J62">
            <v>4.25</v>
          </cell>
          <cell r="K62">
            <v>11</v>
          </cell>
          <cell r="L62">
            <v>10.5</v>
          </cell>
          <cell r="M62">
            <v>0</v>
          </cell>
          <cell r="N62">
            <v>10.749999999999998</v>
          </cell>
          <cell r="O62">
            <v>22.7</v>
          </cell>
          <cell r="P62">
            <v>18</v>
          </cell>
          <cell r="Q62">
            <v>0</v>
          </cell>
          <cell r="R62">
            <v>12</v>
          </cell>
          <cell r="S62">
            <v>4</v>
          </cell>
          <cell r="T62">
            <v>0</v>
          </cell>
          <cell r="U62">
            <v>34</v>
          </cell>
          <cell r="V62">
            <v>57</v>
          </cell>
        </row>
        <row r="63">
          <cell r="B63" t="str">
            <v>E022-01-1070/2020</v>
          </cell>
          <cell r="C63" t="str">
            <v>Benclinton Makembu MURIITHI</v>
          </cell>
          <cell r="D63">
            <v>10</v>
          </cell>
          <cell r="E63">
            <v>19</v>
          </cell>
          <cell r="F63">
            <v>0</v>
          </cell>
          <cell r="G63">
            <v>8.0833333333333339</v>
          </cell>
          <cell r="H63">
            <v>5</v>
          </cell>
          <cell r="I63">
            <v>9</v>
          </cell>
          <cell r="J63">
            <v>4.75</v>
          </cell>
          <cell r="K63">
            <v>9</v>
          </cell>
          <cell r="L63">
            <v>9</v>
          </cell>
          <cell r="M63">
            <v>0</v>
          </cell>
          <cell r="N63">
            <v>9</v>
          </cell>
          <cell r="O63">
            <v>21.8</v>
          </cell>
          <cell r="P63">
            <v>17</v>
          </cell>
          <cell r="Q63">
            <v>0</v>
          </cell>
          <cell r="R63">
            <v>2</v>
          </cell>
          <cell r="S63">
            <v>2</v>
          </cell>
          <cell r="T63">
            <v>0</v>
          </cell>
          <cell r="U63">
            <v>21</v>
          </cell>
          <cell r="V63">
            <v>43</v>
          </cell>
        </row>
        <row r="64">
          <cell r="B64" t="str">
            <v>E022-01-1071/2020</v>
          </cell>
          <cell r="C64" t="str">
            <v>David Karanja MWANGI</v>
          </cell>
          <cell r="D64">
            <v>11</v>
          </cell>
          <cell r="E64">
            <v>14</v>
          </cell>
          <cell r="F64">
            <v>0</v>
          </cell>
          <cell r="G64">
            <v>7.1666666666666661</v>
          </cell>
          <cell r="H64">
            <v>4</v>
          </cell>
          <cell r="I64">
            <v>7</v>
          </cell>
          <cell r="J64">
            <v>3.75</v>
          </cell>
          <cell r="K64">
            <v>11.5</v>
          </cell>
          <cell r="L64">
            <v>9.5</v>
          </cell>
          <cell r="M64">
            <v>0</v>
          </cell>
          <cell r="N64">
            <v>10.5</v>
          </cell>
          <cell r="O64">
            <v>21.4</v>
          </cell>
          <cell r="P64">
            <v>18</v>
          </cell>
          <cell r="Q64">
            <v>6</v>
          </cell>
          <cell r="R64">
            <v>0</v>
          </cell>
          <cell r="S64">
            <v>0</v>
          </cell>
          <cell r="T64">
            <v>0.5</v>
          </cell>
          <cell r="U64">
            <v>24.5</v>
          </cell>
          <cell r="V64">
            <v>46</v>
          </cell>
        </row>
        <row r="65">
          <cell r="B65" t="str">
            <v>E022-01-1072/2020</v>
          </cell>
          <cell r="C65" t="str">
            <v>Austin Kaburia KIBAARA</v>
          </cell>
          <cell r="D65">
            <v>6</v>
          </cell>
          <cell r="E65">
            <v>11</v>
          </cell>
          <cell r="F65">
            <v>0</v>
          </cell>
          <cell r="G65">
            <v>4.75</v>
          </cell>
          <cell r="H65">
            <v>4</v>
          </cell>
          <cell r="I65">
            <v>8</v>
          </cell>
          <cell r="J65">
            <v>4</v>
          </cell>
          <cell r="K65">
            <v>9</v>
          </cell>
          <cell r="L65">
            <v>10</v>
          </cell>
          <cell r="M65">
            <v>0</v>
          </cell>
          <cell r="N65">
            <v>9.5</v>
          </cell>
          <cell r="O65">
            <v>18.3</v>
          </cell>
          <cell r="P65">
            <v>14</v>
          </cell>
          <cell r="Q65">
            <v>0</v>
          </cell>
          <cell r="R65">
            <v>12</v>
          </cell>
          <cell r="S65">
            <v>0</v>
          </cell>
          <cell r="T65">
            <v>7.5</v>
          </cell>
          <cell r="U65">
            <v>33.5</v>
          </cell>
          <cell r="V65">
            <v>52</v>
          </cell>
        </row>
        <row r="66">
          <cell r="B66" t="str">
            <v>E022-01-1074/2020</v>
          </cell>
          <cell r="C66" t="str">
            <v>Ian Kiptoo ROTICH</v>
          </cell>
          <cell r="D66">
            <v>8</v>
          </cell>
          <cell r="E66">
            <v>13</v>
          </cell>
          <cell r="F66">
            <v>0</v>
          </cell>
          <cell r="G66">
            <v>5.916666666666667</v>
          </cell>
          <cell r="H66">
            <v>3.5</v>
          </cell>
          <cell r="I66">
            <v>8</v>
          </cell>
          <cell r="J66">
            <v>3.75</v>
          </cell>
          <cell r="K66">
            <v>10</v>
          </cell>
          <cell r="L66">
            <v>9</v>
          </cell>
          <cell r="M66">
            <v>0</v>
          </cell>
          <cell r="N66">
            <v>9.5</v>
          </cell>
          <cell r="O66">
            <v>19.2</v>
          </cell>
          <cell r="P66">
            <v>12.5</v>
          </cell>
          <cell r="Q66">
            <v>0</v>
          </cell>
          <cell r="R66">
            <v>7</v>
          </cell>
          <cell r="S66">
            <v>6</v>
          </cell>
          <cell r="T66">
            <v>0</v>
          </cell>
          <cell r="U66">
            <v>25.5</v>
          </cell>
          <cell r="V66">
            <v>45</v>
          </cell>
        </row>
        <row r="67">
          <cell r="B67" t="str">
            <v>E022-01-1075/2020</v>
          </cell>
          <cell r="C67" t="str">
            <v>Kiprotich Don KIPTANUI</v>
          </cell>
          <cell r="D67">
            <v>13</v>
          </cell>
          <cell r="E67">
            <v>14</v>
          </cell>
          <cell r="F67">
            <v>0</v>
          </cell>
          <cell r="G67">
            <v>7.833333333333333</v>
          </cell>
          <cell r="H67">
            <v>4.5</v>
          </cell>
          <cell r="I67">
            <v>9</v>
          </cell>
          <cell r="J67">
            <v>4.5</v>
          </cell>
          <cell r="K67">
            <v>9</v>
          </cell>
          <cell r="L67">
            <v>10</v>
          </cell>
          <cell r="M67">
            <v>0</v>
          </cell>
          <cell r="N67">
            <v>9.5</v>
          </cell>
          <cell r="O67">
            <v>21.8</v>
          </cell>
          <cell r="P67">
            <v>23</v>
          </cell>
          <cell r="Q67">
            <v>0</v>
          </cell>
          <cell r="R67">
            <v>7.5</v>
          </cell>
          <cell r="S67">
            <v>5.5</v>
          </cell>
          <cell r="T67">
            <v>0</v>
          </cell>
          <cell r="U67">
            <v>36</v>
          </cell>
          <cell r="V67">
            <v>58</v>
          </cell>
        </row>
        <row r="68">
          <cell r="B68" t="str">
            <v>E022-01-1076/2020</v>
          </cell>
          <cell r="C68" t="str">
            <v>Victory Ayuma SITATI</v>
          </cell>
          <cell r="D68">
            <v>6</v>
          </cell>
          <cell r="E68">
            <v>12</v>
          </cell>
          <cell r="F68">
            <v>0</v>
          </cell>
          <cell r="G68">
            <v>5</v>
          </cell>
          <cell r="H68">
            <v>4.5</v>
          </cell>
          <cell r="I68">
            <v>6</v>
          </cell>
          <cell r="J68">
            <v>3.75</v>
          </cell>
          <cell r="K68">
            <v>11</v>
          </cell>
          <cell r="L68">
            <v>12</v>
          </cell>
          <cell r="M68">
            <v>0</v>
          </cell>
          <cell r="N68">
            <v>11.5</v>
          </cell>
          <cell r="O68">
            <v>20.3</v>
          </cell>
          <cell r="P68">
            <v>19</v>
          </cell>
          <cell r="Q68">
            <v>0</v>
          </cell>
          <cell r="R68">
            <v>4</v>
          </cell>
          <cell r="S68">
            <v>11</v>
          </cell>
          <cell r="T68">
            <v>0</v>
          </cell>
          <cell r="U68">
            <v>34</v>
          </cell>
          <cell r="V68">
            <v>54</v>
          </cell>
        </row>
        <row r="69">
          <cell r="B69" t="str">
            <v>E022-01-1077/2020</v>
          </cell>
          <cell r="C69" t="str">
            <v>Emmanuel Kimeres KAPKONI</v>
          </cell>
          <cell r="D69">
            <v>12</v>
          </cell>
          <cell r="E69">
            <v>13</v>
          </cell>
          <cell r="F69">
            <v>0</v>
          </cell>
          <cell r="G69">
            <v>7.2500000000000009</v>
          </cell>
          <cell r="H69">
            <v>4.5</v>
          </cell>
          <cell r="I69">
            <v>8</v>
          </cell>
          <cell r="J69">
            <v>4.25</v>
          </cell>
          <cell r="K69">
            <v>9</v>
          </cell>
          <cell r="L69">
            <v>10.5</v>
          </cell>
          <cell r="M69">
            <v>0</v>
          </cell>
          <cell r="N69">
            <v>9.7499999999999982</v>
          </cell>
          <cell r="O69">
            <v>21.3</v>
          </cell>
          <cell r="P69">
            <v>21.5</v>
          </cell>
          <cell r="Q69">
            <v>0</v>
          </cell>
          <cell r="R69">
            <v>4.5</v>
          </cell>
          <cell r="S69">
            <v>3</v>
          </cell>
          <cell r="T69">
            <v>0</v>
          </cell>
          <cell r="U69">
            <v>29</v>
          </cell>
          <cell r="V69">
            <v>50</v>
          </cell>
        </row>
        <row r="70">
          <cell r="B70" t="str">
            <v>E022-01-1078/2020</v>
          </cell>
          <cell r="C70" t="str">
            <v>Collins Kipkogei KIPLAGAT</v>
          </cell>
          <cell r="D70">
            <v>12</v>
          </cell>
          <cell r="E70">
            <v>6</v>
          </cell>
          <cell r="F70">
            <v>0</v>
          </cell>
          <cell r="G70">
            <v>5.5</v>
          </cell>
          <cell r="H70">
            <v>4</v>
          </cell>
          <cell r="I70">
            <v>7</v>
          </cell>
          <cell r="J70">
            <v>3.75</v>
          </cell>
          <cell r="K70">
            <v>13</v>
          </cell>
          <cell r="L70">
            <v>11.5</v>
          </cell>
          <cell r="M70">
            <v>0</v>
          </cell>
          <cell r="N70">
            <v>12.25</v>
          </cell>
          <cell r="O70">
            <v>21.5</v>
          </cell>
          <cell r="P70">
            <v>21</v>
          </cell>
          <cell r="Q70">
            <v>0</v>
          </cell>
          <cell r="R70">
            <v>12</v>
          </cell>
          <cell r="S70">
            <v>4</v>
          </cell>
          <cell r="T70">
            <v>0</v>
          </cell>
          <cell r="U70">
            <v>37</v>
          </cell>
          <cell r="V70">
            <v>59</v>
          </cell>
        </row>
        <row r="71">
          <cell r="B71" t="str">
            <v>E022-01-1079/2020</v>
          </cell>
          <cell r="C71" t="str">
            <v>Seth Baraka WEKESA</v>
          </cell>
          <cell r="D71">
            <v>10</v>
          </cell>
          <cell r="E71">
            <v>0</v>
          </cell>
          <cell r="F71">
            <v>0</v>
          </cell>
          <cell r="G71">
            <v>3.333333333333333</v>
          </cell>
          <cell r="H71">
            <v>4</v>
          </cell>
          <cell r="I71">
            <v>9</v>
          </cell>
          <cell r="J71">
            <v>4.25</v>
          </cell>
          <cell r="K71">
            <v>9</v>
          </cell>
          <cell r="L71">
            <v>10</v>
          </cell>
          <cell r="M71">
            <v>0</v>
          </cell>
          <cell r="N71">
            <v>9.5</v>
          </cell>
          <cell r="O71">
            <v>17.100000000000001</v>
          </cell>
          <cell r="P71">
            <v>20</v>
          </cell>
          <cell r="Q71">
            <v>0</v>
          </cell>
          <cell r="R71">
            <v>9</v>
          </cell>
          <cell r="S71">
            <v>5</v>
          </cell>
          <cell r="T71">
            <v>0</v>
          </cell>
          <cell r="U71">
            <v>34</v>
          </cell>
          <cell r="V71">
            <v>51</v>
          </cell>
        </row>
        <row r="72">
          <cell r="B72" t="str">
            <v>E022-01-1080/2020</v>
          </cell>
          <cell r="C72" t="str">
            <v>Collins Mumo MANTHI</v>
          </cell>
          <cell r="D72">
            <v>11</v>
          </cell>
          <cell r="E72">
            <v>12</v>
          </cell>
          <cell r="F72">
            <v>0</v>
          </cell>
          <cell r="G72">
            <v>6.6666666666666661</v>
          </cell>
          <cell r="H72">
            <v>0</v>
          </cell>
          <cell r="I72">
            <v>7</v>
          </cell>
          <cell r="J72">
            <v>1.75</v>
          </cell>
          <cell r="K72">
            <v>11.5</v>
          </cell>
          <cell r="L72">
            <v>9.5</v>
          </cell>
          <cell r="M72">
            <v>0</v>
          </cell>
          <cell r="N72">
            <v>10.5</v>
          </cell>
          <cell r="O72">
            <v>18.899999999999999</v>
          </cell>
          <cell r="P72">
            <v>15.5</v>
          </cell>
          <cell r="Q72">
            <v>0</v>
          </cell>
          <cell r="R72">
            <v>0</v>
          </cell>
          <cell r="S72">
            <v>3</v>
          </cell>
          <cell r="T72">
            <v>0</v>
          </cell>
          <cell r="U72">
            <v>18.5</v>
          </cell>
          <cell r="V72">
            <v>37</v>
          </cell>
        </row>
        <row r="73">
          <cell r="B73" t="str">
            <v>E022-01-1081/2020</v>
          </cell>
          <cell r="C73" t="str">
            <v>Davies Musheni SHISIA</v>
          </cell>
          <cell r="D73">
            <v>10</v>
          </cell>
          <cell r="E73">
            <v>0</v>
          </cell>
          <cell r="F73">
            <v>0</v>
          </cell>
          <cell r="G73">
            <v>3.333333333333333</v>
          </cell>
          <cell r="H73">
            <v>0</v>
          </cell>
          <cell r="I73">
            <v>9</v>
          </cell>
          <cell r="J73">
            <v>2.25</v>
          </cell>
          <cell r="K73">
            <v>11</v>
          </cell>
          <cell r="L73">
            <v>10.5</v>
          </cell>
          <cell r="M73">
            <v>0</v>
          </cell>
          <cell r="N73">
            <v>10.749999999999998</v>
          </cell>
          <cell r="O73">
            <v>16.3</v>
          </cell>
          <cell r="P73">
            <v>8.5</v>
          </cell>
          <cell r="Q73">
            <v>0</v>
          </cell>
          <cell r="R73">
            <v>8</v>
          </cell>
          <cell r="S73">
            <v>4</v>
          </cell>
          <cell r="T73">
            <v>0</v>
          </cell>
          <cell r="U73">
            <v>20.5</v>
          </cell>
          <cell r="V73">
            <v>37</v>
          </cell>
        </row>
        <row r="74">
          <cell r="B74" t="str">
            <v>E022-01-1082/2020</v>
          </cell>
          <cell r="C74" t="str">
            <v>Ray Wafula WEKESA</v>
          </cell>
          <cell r="D74">
            <v>10</v>
          </cell>
          <cell r="E74">
            <v>0</v>
          </cell>
          <cell r="F74">
            <v>0</v>
          </cell>
          <cell r="G74">
            <v>3.333333333333333</v>
          </cell>
          <cell r="H74">
            <v>4</v>
          </cell>
          <cell r="I74">
            <v>6</v>
          </cell>
          <cell r="J74">
            <v>3.5</v>
          </cell>
          <cell r="K74">
            <v>11</v>
          </cell>
          <cell r="L74">
            <v>12.5</v>
          </cell>
          <cell r="M74">
            <v>0</v>
          </cell>
          <cell r="N74">
            <v>11.75</v>
          </cell>
          <cell r="O74">
            <v>18.600000000000001</v>
          </cell>
          <cell r="P74">
            <v>16.5</v>
          </cell>
          <cell r="Q74">
            <v>0</v>
          </cell>
          <cell r="R74">
            <v>3.5</v>
          </cell>
          <cell r="S74">
            <v>2.5</v>
          </cell>
          <cell r="T74">
            <v>0</v>
          </cell>
          <cell r="U74">
            <v>22.5</v>
          </cell>
          <cell r="V74">
            <v>41</v>
          </cell>
        </row>
        <row r="75">
          <cell r="B75" t="str">
            <v>E022-01-1083/2020</v>
          </cell>
          <cell r="C75" t="str">
            <v>Randy Baraka Mumelo SIMIYU</v>
          </cell>
          <cell r="D75">
            <v>10</v>
          </cell>
          <cell r="E75">
            <v>12</v>
          </cell>
          <cell r="F75">
            <v>0</v>
          </cell>
          <cell r="G75">
            <v>6.333333333333333</v>
          </cell>
          <cell r="H75">
            <v>5</v>
          </cell>
          <cell r="I75">
            <v>8</v>
          </cell>
          <cell r="J75">
            <v>4.5</v>
          </cell>
          <cell r="K75">
            <v>11</v>
          </cell>
          <cell r="L75">
            <v>10.5</v>
          </cell>
          <cell r="M75">
            <v>0</v>
          </cell>
          <cell r="N75">
            <v>10.749999999999998</v>
          </cell>
          <cell r="O75">
            <v>21.6</v>
          </cell>
          <cell r="P75">
            <v>18.5</v>
          </cell>
          <cell r="Q75">
            <v>0</v>
          </cell>
          <cell r="R75">
            <v>9</v>
          </cell>
          <cell r="S75">
            <v>3</v>
          </cell>
          <cell r="T75">
            <v>0</v>
          </cell>
          <cell r="U75">
            <v>30.5</v>
          </cell>
          <cell r="V75">
            <v>52</v>
          </cell>
        </row>
        <row r="76">
          <cell r="B76" t="str">
            <v>E022-01-1084/2020</v>
          </cell>
          <cell r="C76" t="str">
            <v>Farries Ngai SEDA</v>
          </cell>
          <cell r="D76">
            <v>10</v>
          </cell>
          <cell r="E76">
            <v>16</v>
          </cell>
          <cell r="F76">
            <v>0</v>
          </cell>
          <cell r="G76">
            <v>7.3333333333333339</v>
          </cell>
          <cell r="H76">
            <v>0</v>
          </cell>
          <cell r="I76">
            <v>9</v>
          </cell>
          <cell r="J76">
            <v>2.25</v>
          </cell>
          <cell r="K76">
            <v>9</v>
          </cell>
          <cell r="L76">
            <v>10</v>
          </cell>
          <cell r="M76">
            <v>0</v>
          </cell>
          <cell r="N76">
            <v>9.5</v>
          </cell>
          <cell r="O76">
            <v>19.100000000000001</v>
          </cell>
          <cell r="P76">
            <v>22</v>
          </cell>
          <cell r="Q76">
            <v>0</v>
          </cell>
          <cell r="R76">
            <v>12.5</v>
          </cell>
          <cell r="S76">
            <v>7</v>
          </cell>
          <cell r="T76">
            <v>0</v>
          </cell>
          <cell r="U76">
            <v>41.5</v>
          </cell>
          <cell r="V76">
            <v>61</v>
          </cell>
        </row>
        <row r="77">
          <cell r="B77" t="str">
            <v>E022-01-1085/2020</v>
          </cell>
          <cell r="C77" t="str">
            <v>Kelvin Ochieng OMONDI</v>
          </cell>
          <cell r="D77">
            <v>11</v>
          </cell>
          <cell r="E77">
            <v>14</v>
          </cell>
          <cell r="F77">
            <v>0</v>
          </cell>
          <cell r="G77">
            <v>7.1666666666666661</v>
          </cell>
          <cell r="H77">
            <v>5</v>
          </cell>
          <cell r="I77">
            <v>9</v>
          </cell>
          <cell r="J77">
            <v>4.75</v>
          </cell>
          <cell r="K77">
            <v>9</v>
          </cell>
          <cell r="L77">
            <v>9</v>
          </cell>
          <cell r="M77">
            <v>0</v>
          </cell>
          <cell r="N77">
            <v>9</v>
          </cell>
          <cell r="O77">
            <v>20.9</v>
          </cell>
          <cell r="P77">
            <v>18.5</v>
          </cell>
          <cell r="Q77">
            <v>0</v>
          </cell>
          <cell r="R77">
            <v>10.5</v>
          </cell>
          <cell r="S77">
            <v>0</v>
          </cell>
          <cell r="T77">
            <v>5.5</v>
          </cell>
          <cell r="U77">
            <v>34.5</v>
          </cell>
          <cell r="V77">
            <v>55</v>
          </cell>
        </row>
        <row r="78">
          <cell r="B78" t="str">
            <v>E022-01-1086/2020</v>
          </cell>
          <cell r="C78" t="str">
            <v>Rony Oronje ONYANGO</v>
          </cell>
          <cell r="D78">
            <v>13</v>
          </cell>
          <cell r="E78">
            <v>0</v>
          </cell>
          <cell r="F78">
            <v>0</v>
          </cell>
          <cell r="G78">
            <v>4.3333333333333339</v>
          </cell>
          <cell r="H78">
            <v>4.5</v>
          </cell>
          <cell r="I78">
            <v>9</v>
          </cell>
          <cell r="J78">
            <v>4.5</v>
          </cell>
          <cell r="K78">
            <v>11.5</v>
          </cell>
          <cell r="L78">
            <v>9.5</v>
          </cell>
          <cell r="M78">
            <v>0</v>
          </cell>
          <cell r="N78">
            <v>10.5</v>
          </cell>
          <cell r="O78">
            <v>19.3</v>
          </cell>
          <cell r="P78">
            <v>22</v>
          </cell>
          <cell r="Q78">
            <v>0</v>
          </cell>
          <cell r="R78">
            <v>1</v>
          </cell>
          <cell r="S78">
            <v>6</v>
          </cell>
          <cell r="T78">
            <v>0</v>
          </cell>
          <cell r="U78">
            <v>29</v>
          </cell>
          <cell r="V78">
            <v>48</v>
          </cell>
        </row>
        <row r="79">
          <cell r="B79" t="str">
            <v>E022-01-1087/2020</v>
          </cell>
          <cell r="C79" t="str">
            <v>Geoffrey Elly NISSI</v>
          </cell>
          <cell r="D79">
            <v>0</v>
          </cell>
          <cell r="E79">
            <v>18</v>
          </cell>
          <cell r="F79">
            <v>0</v>
          </cell>
          <cell r="G79">
            <v>4.5</v>
          </cell>
          <cell r="H79">
            <v>0</v>
          </cell>
          <cell r="I79">
            <v>8</v>
          </cell>
          <cell r="J79">
            <v>2</v>
          </cell>
          <cell r="K79">
            <v>10</v>
          </cell>
          <cell r="L79">
            <v>12</v>
          </cell>
          <cell r="M79">
            <v>0</v>
          </cell>
          <cell r="N79">
            <v>11</v>
          </cell>
          <cell r="O79">
            <v>17.5</v>
          </cell>
          <cell r="P79">
            <v>14</v>
          </cell>
          <cell r="Q79">
            <v>7</v>
          </cell>
          <cell r="R79">
            <v>0</v>
          </cell>
          <cell r="S79">
            <v>0</v>
          </cell>
          <cell r="T79">
            <v>11</v>
          </cell>
          <cell r="U79">
            <v>32</v>
          </cell>
          <cell r="V79">
            <v>50</v>
          </cell>
        </row>
        <row r="80">
          <cell r="B80" t="str">
            <v>E022-01-1089/2020</v>
          </cell>
          <cell r="C80" t="str">
            <v>David MISANGO</v>
          </cell>
          <cell r="D80">
            <v>8</v>
          </cell>
          <cell r="E80">
            <v>14</v>
          </cell>
          <cell r="F80">
            <v>0</v>
          </cell>
          <cell r="G80">
            <v>6.166666666666667</v>
          </cell>
          <cell r="H80">
            <v>4.5</v>
          </cell>
          <cell r="I80">
            <v>7</v>
          </cell>
          <cell r="J80">
            <v>4</v>
          </cell>
          <cell r="K80">
            <v>10</v>
          </cell>
          <cell r="L80">
            <v>9</v>
          </cell>
          <cell r="M80">
            <v>0</v>
          </cell>
          <cell r="N80">
            <v>9.5</v>
          </cell>
          <cell r="O80">
            <v>19.7</v>
          </cell>
          <cell r="P80">
            <v>21</v>
          </cell>
          <cell r="Q80">
            <v>9</v>
          </cell>
          <cell r="R80">
            <v>0</v>
          </cell>
          <cell r="S80">
            <v>0</v>
          </cell>
          <cell r="T80">
            <v>1</v>
          </cell>
          <cell r="U80">
            <v>31</v>
          </cell>
          <cell r="V80">
            <v>51</v>
          </cell>
        </row>
        <row r="81">
          <cell r="B81" t="str">
            <v>E022-01-1090/2020</v>
          </cell>
          <cell r="C81" t="str">
            <v>Ignatius Kiptoo RUTO</v>
          </cell>
          <cell r="D81">
            <v>13</v>
          </cell>
          <cell r="E81">
            <v>12</v>
          </cell>
          <cell r="F81">
            <v>0</v>
          </cell>
          <cell r="G81">
            <v>7.3333333333333339</v>
          </cell>
          <cell r="H81">
            <v>4.5</v>
          </cell>
          <cell r="I81">
            <v>6</v>
          </cell>
          <cell r="J81">
            <v>3.75</v>
          </cell>
          <cell r="K81">
            <v>11</v>
          </cell>
          <cell r="L81">
            <v>12.5</v>
          </cell>
          <cell r="M81">
            <v>0</v>
          </cell>
          <cell r="N81">
            <v>11.75</v>
          </cell>
          <cell r="O81">
            <v>22.8</v>
          </cell>
          <cell r="P81">
            <v>14.5</v>
          </cell>
          <cell r="Q81">
            <v>0</v>
          </cell>
          <cell r="R81">
            <v>9.5</v>
          </cell>
          <cell r="S81">
            <v>0</v>
          </cell>
          <cell r="T81">
            <v>0</v>
          </cell>
          <cell r="U81">
            <v>24</v>
          </cell>
          <cell r="V81">
            <v>47</v>
          </cell>
        </row>
        <row r="82">
          <cell r="B82" t="str">
            <v>E022-01-1163/2020</v>
          </cell>
          <cell r="C82" t="str">
            <v>Caleb LUHOMBO</v>
          </cell>
          <cell r="D82">
            <v>10</v>
          </cell>
          <cell r="E82">
            <v>12</v>
          </cell>
          <cell r="F82">
            <v>0</v>
          </cell>
          <cell r="G82">
            <v>6.333333333333333</v>
          </cell>
          <cell r="H82">
            <v>4.5</v>
          </cell>
          <cell r="I82">
            <v>9</v>
          </cell>
          <cell r="J82">
            <v>4.5</v>
          </cell>
          <cell r="K82">
            <v>10</v>
          </cell>
          <cell r="L82">
            <v>11.5</v>
          </cell>
          <cell r="M82">
            <v>0</v>
          </cell>
          <cell r="N82">
            <v>10.75</v>
          </cell>
          <cell r="O82">
            <v>21.6</v>
          </cell>
          <cell r="P82">
            <v>25</v>
          </cell>
          <cell r="Q82">
            <v>0</v>
          </cell>
          <cell r="R82">
            <v>10</v>
          </cell>
          <cell r="S82">
            <v>4</v>
          </cell>
          <cell r="T82">
            <v>0</v>
          </cell>
          <cell r="U82">
            <v>39</v>
          </cell>
          <cell r="V82">
            <v>61</v>
          </cell>
        </row>
        <row r="83">
          <cell r="B83" t="str">
            <v>E022-01-1167/2020</v>
          </cell>
          <cell r="C83" t="str">
            <v>Nicolas Kipchumba TANUI</v>
          </cell>
          <cell r="D83">
            <v>11</v>
          </cell>
          <cell r="E83">
            <v>0</v>
          </cell>
          <cell r="F83">
            <v>0</v>
          </cell>
          <cell r="G83">
            <v>3.6666666666666665</v>
          </cell>
          <cell r="H83">
            <v>4</v>
          </cell>
          <cell r="I83">
            <v>8</v>
          </cell>
          <cell r="J83">
            <v>4</v>
          </cell>
          <cell r="K83">
            <v>9</v>
          </cell>
          <cell r="L83">
            <v>10.5</v>
          </cell>
          <cell r="M83">
            <v>0</v>
          </cell>
          <cell r="N83">
            <v>9.7499999999999982</v>
          </cell>
          <cell r="O83">
            <v>17.399999999999999</v>
          </cell>
          <cell r="P83">
            <v>14.5</v>
          </cell>
          <cell r="Q83">
            <v>4</v>
          </cell>
          <cell r="R83">
            <v>0</v>
          </cell>
          <cell r="S83">
            <v>2</v>
          </cell>
          <cell r="T83">
            <v>0</v>
          </cell>
          <cell r="U83">
            <v>20.5</v>
          </cell>
          <cell r="V83">
            <v>38</v>
          </cell>
        </row>
        <row r="84">
          <cell r="B84" t="str">
            <v>E022-01-1594/2020</v>
          </cell>
          <cell r="C84" t="str">
            <v>Joash KIPROTICH</v>
          </cell>
          <cell r="D84">
            <v>11</v>
          </cell>
          <cell r="E84">
            <v>17</v>
          </cell>
          <cell r="F84">
            <v>0</v>
          </cell>
          <cell r="G84">
            <v>7.9166666666666661</v>
          </cell>
          <cell r="H84">
            <v>4.5</v>
          </cell>
          <cell r="I84">
            <v>7</v>
          </cell>
          <cell r="J84">
            <v>4</v>
          </cell>
          <cell r="K84">
            <v>10</v>
          </cell>
          <cell r="L84">
            <v>9</v>
          </cell>
          <cell r="M84">
            <v>0</v>
          </cell>
          <cell r="N84">
            <v>9.5</v>
          </cell>
          <cell r="O84">
            <v>21.4</v>
          </cell>
          <cell r="P84">
            <v>16.5</v>
          </cell>
          <cell r="Q84">
            <v>3</v>
          </cell>
          <cell r="R84">
            <v>0</v>
          </cell>
          <cell r="S84">
            <v>0</v>
          </cell>
          <cell r="T84">
            <v>2</v>
          </cell>
          <cell r="U84">
            <v>21.5</v>
          </cell>
          <cell r="V84">
            <v>43</v>
          </cell>
        </row>
        <row r="85">
          <cell r="B85" t="str">
            <v>E022-01-2101/2020</v>
          </cell>
          <cell r="C85" t="str">
            <v>Brian Mwangala AYEKHA</v>
          </cell>
          <cell r="D85">
            <v>11</v>
          </cell>
          <cell r="E85">
            <v>11</v>
          </cell>
          <cell r="F85">
            <v>0</v>
          </cell>
          <cell r="G85">
            <v>6.4166666666666661</v>
          </cell>
          <cell r="H85">
            <v>0</v>
          </cell>
          <cell r="I85">
            <v>9</v>
          </cell>
          <cell r="J85">
            <v>2.25</v>
          </cell>
          <cell r="K85">
            <v>11</v>
          </cell>
          <cell r="L85">
            <v>12.5</v>
          </cell>
          <cell r="M85">
            <v>0</v>
          </cell>
          <cell r="N85">
            <v>11.75</v>
          </cell>
          <cell r="O85">
            <v>20.399999999999999</v>
          </cell>
          <cell r="P85">
            <v>14.5</v>
          </cell>
          <cell r="Q85">
            <v>5</v>
          </cell>
          <cell r="R85">
            <v>0</v>
          </cell>
          <cell r="S85">
            <v>4</v>
          </cell>
          <cell r="T85">
            <v>0</v>
          </cell>
          <cell r="U85">
            <v>23.5</v>
          </cell>
          <cell r="V85">
            <v>44</v>
          </cell>
        </row>
        <row r="86">
          <cell r="B86" t="str">
            <v>E022-01-2108/2020</v>
          </cell>
          <cell r="C86" t="str">
            <v>Benson Mwendwa KILEI</v>
          </cell>
          <cell r="D86">
            <v>10</v>
          </cell>
          <cell r="E86">
            <v>8</v>
          </cell>
          <cell r="F86">
            <v>0</v>
          </cell>
          <cell r="G86">
            <v>5.333333333333333</v>
          </cell>
          <cell r="H86">
            <v>0</v>
          </cell>
          <cell r="I86">
            <v>7</v>
          </cell>
          <cell r="J86">
            <v>1.75</v>
          </cell>
          <cell r="K86">
            <v>9</v>
          </cell>
          <cell r="L86">
            <v>9</v>
          </cell>
          <cell r="M86">
            <v>0</v>
          </cell>
          <cell r="N86">
            <v>9</v>
          </cell>
          <cell r="O86">
            <v>16.100000000000001</v>
          </cell>
          <cell r="P86">
            <v>16.5</v>
          </cell>
          <cell r="Q86">
            <v>0</v>
          </cell>
          <cell r="R86">
            <v>6</v>
          </cell>
          <cell r="S86">
            <v>4.5</v>
          </cell>
          <cell r="T86">
            <v>0</v>
          </cell>
          <cell r="U86">
            <v>27</v>
          </cell>
          <cell r="V86">
            <v>43</v>
          </cell>
        </row>
        <row r="87">
          <cell r="B87" t="str">
            <v>E022-01-2113/2020</v>
          </cell>
          <cell r="C87" t="str">
            <v>Luqman Ali Ahmed Sheikh ALI</v>
          </cell>
          <cell r="D87">
            <v>11</v>
          </cell>
          <cell r="E87">
            <v>18</v>
          </cell>
          <cell r="F87">
            <v>0</v>
          </cell>
          <cell r="G87">
            <v>8.1666666666666661</v>
          </cell>
          <cell r="H87">
            <v>4.5</v>
          </cell>
          <cell r="I87">
            <v>8</v>
          </cell>
          <cell r="J87">
            <v>4.25</v>
          </cell>
          <cell r="K87">
            <v>11</v>
          </cell>
          <cell r="L87">
            <v>12.5</v>
          </cell>
          <cell r="M87">
            <v>0</v>
          </cell>
          <cell r="N87">
            <v>11.75</v>
          </cell>
          <cell r="O87">
            <v>24.2</v>
          </cell>
          <cell r="P87">
            <v>17.5</v>
          </cell>
          <cell r="Q87">
            <v>0</v>
          </cell>
          <cell r="R87">
            <v>6.5</v>
          </cell>
          <cell r="S87">
            <v>0</v>
          </cell>
          <cell r="T87">
            <v>7</v>
          </cell>
          <cell r="U87">
            <v>31</v>
          </cell>
          <cell r="V87">
            <v>55</v>
          </cell>
        </row>
        <row r="88">
          <cell r="B88" t="str">
            <v>E022-01-2138/2020</v>
          </cell>
          <cell r="C88" t="str">
            <v>Dennis Mungai NDUNGU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 t="str">
            <v/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 t="str">
            <v/>
          </cell>
          <cell r="V88" t="str">
            <v/>
          </cell>
        </row>
        <row r="89">
          <cell r="B89" t="str">
            <v>E022-01-2140/2020</v>
          </cell>
          <cell r="C89" t="str">
            <v>Dennis Mwangi KAMATHIRO</v>
          </cell>
          <cell r="D89">
            <v>12</v>
          </cell>
          <cell r="E89">
            <v>12</v>
          </cell>
          <cell r="F89">
            <v>0</v>
          </cell>
          <cell r="G89">
            <v>7</v>
          </cell>
          <cell r="H89">
            <v>4</v>
          </cell>
          <cell r="I89">
            <v>7</v>
          </cell>
          <cell r="J89">
            <v>3.75</v>
          </cell>
          <cell r="K89">
            <v>13</v>
          </cell>
          <cell r="L89">
            <v>11.5</v>
          </cell>
          <cell r="M89">
            <v>0</v>
          </cell>
          <cell r="N89">
            <v>12.25</v>
          </cell>
          <cell r="O89">
            <v>23</v>
          </cell>
          <cell r="P89">
            <v>15</v>
          </cell>
          <cell r="Q89">
            <v>4</v>
          </cell>
          <cell r="R89">
            <v>0</v>
          </cell>
          <cell r="S89">
            <v>4</v>
          </cell>
          <cell r="T89">
            <v>0</v>
          </cell>
          <cell r="U89">
            <v>23</v>
          </cell>
          <cell r="V89">
            <v>46</v>
          </cell>
        </row>
        <row r="90">
          <cell r="B90" t="str">
            <v>E022-01-2151/2020</v>
          </cell>
          <cell r="C90" t="str">
            <v>Milton Kiai MWANGI</v>
          </cell>
          <cell r="D90">
            <v>11</v>
          </cell>
          <cell r="E90">
            <v>7</v>
          </cell>
          <cell r="F90">
            <v>0</v>
          </cell>
          <cell r="G90">
            <v>5.4166666666666661</v>
          </cell>
          <cell r="H90">
            <v>4.5</v>
          </cell>
          <cell r="I90">
            <v>8</v>
          </cell>
          <cell r="J90">
            <v>4.25</v>
          </cell>
          <cell r="K90">
            <v>9</v>
          </cell>
          <cell r="L90">
            <v>10.5</v>
          </cell>
          <cell r="M90">
            <v>0</v>
          </cell>
          <cell r="N90">
            <v>9.7499999999999982</v>
          </cell>
          <cell r="O90">
            <v>19.399999999999999</v>
          </cell>
          <cell r="P90">
            <v>10</v>
          </cell>
          <cell r="Q90">
            <v>1</v>
          </cell>
          <cell r="R90">
            <v>0</v>
          </cell>
          <cell r="S90">
            <v>0</v>
          </cell>
          <cell r="T90">
            <v>5</v>
          </cell>
          <cell r="U90">
            <v>16</v>
          </cell>
          <cell r="V90">
            <v>35</v>
          </cell>
        </row>
        <row r="91">
          <cell r="B91" t="str">
            <v>E022-01-2156/2020</v>
          </cell>
          <cell r="C91" t="str">
            <v>Isaac Muriuki NJERU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 t="str">
            <v/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 t="str">
            <v/>
          </cell>
          <cell r="V91" t="str">
            <v/>
          </cell>
        </row>
        <row r="92">
          <cell r="B92" t="str">
            <v>E022-01-2174/2020</v>
          </cell>
          <cell r="C92" t="str">
            <v>Brendan Jesse OCHIENG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 t="str">
            <v/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 t="str">
            <v/>
          </cell>
          <cell r="V92" t="str">
            <v/>
          </cell>
        </row>
        <row r="93">
          <cell r="B93" t="str">
            <v>E022-01-2192/2020</v>
          </cell>
          <cell r="C93" t="str">
            <v>Mark Waitiki THUO</v>
          </cell>
          <cell r="D93">
            <v>12</v>
          </cell>
          <cell r="E93">
            <v>12</v>
          </cell>
          <cell r="F93">
            <v>0</v>
          </cell>
          <cell r="G93">
            <v>7</v>
          </cell>
          <cell r="H93">
            <v>4.5</v>
          </cell>
          <cell r="I93">
            <v>9</v>
          </cell>
          <cell r="J93">
            <v>4.5</v>
          </cell>
          <cell r="K93">
            <v>9</v>
          </cell>
          <cell r="L93">
            <v>9</v>
          </cell>
          <cell r="M93">
            <v>0</v>
          </cell>
          <cell r="N93">
            <v>9</v>
          </cell>
          <cell r="O93">
            <v>20.5</v>
          </cell>
          <cell r="P93">
            <v>15</v>
          </cell>
          <cell r="Q93">
            <v>0</v>
          </cell>
          <cell r="R93">
            <v>2</v>
          </cell>
          <cell r="S93">
            <v>0</v>
          </cell>
          <cell r="T93">
            <v>5</v>
          </cell>
          <cell r="U93">
            <v>22</v>
          </cell>
          <cell r="V93">
            <v>43</v>
          </cell>
        </row>
        <row r="94">
          <cell r="B94" t="str">
            <v>E022-01-2283/2020</v>
          </cell>
          <cell r="C94" t="str">
            <v>Kenneth Ng'ang'a WAMBUI</v>
          </cell>
          <cell r="D94">
            <v>13</v>
          </cell>
          <cell r="E94">
            <v>5</v>
          </cell>
          <cell r="F94">
            <v>0</v>
          </cell>
          <cell r="G94">
            <v>5.5833333333333339</v>
          </cell>
          <cell r="H94">
            <v>3.5</v>
          </cell>
          <cell r="I94">
            <v>8</v>
          </cell>
          <cell r="J94">
            <v>3.75</v>
          </cell>
          <cell r="K94">
            <v>10</v>
          </cell>
          <cell r="L94">
            <v>9</v>
          </cell>
          <cell r="M94">
            <v>0</v>
          </cell>
          <cell r="N94">
            <v>9.5</v>
          </cell>
          <cell r="O94">
            <v>18.8</v>
          </cell>
          <cell r="P94">
            <v>14.5</v>
          </cell>
          <cell r="Q94">
            <v>0</v>
          </cell>
          <cell r="R94">
            <v>7.5</v>
          </cell>
          <cell r="S94">
            <v>5</v>
          </cell>
          <cell r="T94">
            <v>0</v>
          </cell>
          <cell r="U94">
            <v>27</v>
          </cell>
          <cell r="V94">
            <v>46</v>
          </cell>
        </row>
        <row r="95">
          <cell r="B95" t="str">
            <v>E022-01-2285/2020</v>
          </cell>
          <cell r="C95" t="str">
            <v>Victor Mwangi NDABA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 t="str">
            <v/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 t="str">
            <v/>
          </cell>
          <cell r="V95" t="str">
            <v/>
          </cell>
        </row>
        <row r="96">
          <cell r="B96" t="str">
            <v>E022-01-2325/2020</v>
          </cell>
          <cell r="C96" t="str">
            <v>Elsie Sang CHEROP</v>
          </cell>
          <cell r="D96">
            <v>10</v>
          </cell>
          <cell r="E96">
            <v>16</v>
          </cell>
          <cell r="F96">
            <v>0</v>
          </cell>
          <cell r="G96">
            <v>7.3333333333333339</v>
          </cell>
          <cell r="H96">
            <v>4.5</v>
          </cell>
          <cell r="I96">
            <v>8</v>
          </cell>
          <cell r="J96">
            <v>4.25</v>
          </cell>
          <cell r="K96">
            <v>11.5</v>
          </cell>
          <cell r="L96">
            <v>9.5</v>
          </cell>
          <cell r="M96">
            <v>0</v>
          </cell>
          <cell r="N96">
            <v>10.5</v>
          </cell>
          <cell r="O96">
            <v>22.1</v>
          </cell>
          <cell r="P96">
            <v>17</v>
          </cell>
          <cell r="Q96">
            <v>0</v>
          </cell>
          <cell r="R96">
            <v>3</v>
          </cell>
          <cell r="S96">
            <v>4</v>
          </cell>
          <cell r="T96">
            <v>0</v>
          </cell>
          <cell r="U96">
            <v>24</v>
          </cell>
          <cell r="V96">
            <v>46</v>
          </cell>
        </row>
        <row r="97">
          <cell r="B97" t="str">
            <v>E022-01-2347/2020</v>
          </cell>
          <cell r="C97" t="str">
            <v>Mbarak Mahmud BREK</v>
          </cell>
          <cell r="D97">
            <v>10</v>
          </cell>
          <cell r="E97">
            <v>19</v>
          </cell>
          <cell r="F97">
            <v>0</v>
          </cell>
          <cell r="G97">
            <v>8.0833333333333339</v>
          </cell>
          <cell r="H97">
            <v>4.5</v>
          </cell>
          <cell r="I97">
            <v>9</v>
          </cell>
          <cell r="J97">
            <v>4.5</v>
          </cell>
          <cell r="K97">
            <v>10</v>
          </cell>
          <cell r="L97">
            <v>11.5</v>
          </cell>
          <cell r="M97">
            <v>0</v>
          </cell>
          <cell r="N97">
            <v>10.75</v>
          </cell>
          <cell r="O97">
            <v>23.3</v>
          </cell>
          <cell r="P97">
            <v>9.5</v>
          </cell>
          <cell r="Q97">
            <v>0</v>
          </cell>
          <cell r="R97">
            <v>10</v>
          </cell>
          <cell r="S97">
            <v>0</v>
          </cell>
          <cell r="T97">
            <v>3</v>
          </cell>
          <cell r="U97">
            <v>22.5</v>
          </cell>
          <cell r="V97">
            <v>46</v>
          </cell>
        </row>
        <row r="98">
          <cell r="B98" t="str">
            <v>E022-01-2385/2019</v>
          </cell>
          <cell r="C98" t="str">
            <v>Bernard Kimani MUGWE</v>
          </cell>
          <cell r="D98">
            <v>10</v>
          </cell>
          <cell r="E98">
            <v>11</v>
          </cell>
          <cell r="F98">
            <v>0</v>
          </cell>
          <cell r="G98">
            <v>6.0833333333333339</v>
          </cell>
          <cell r="H98">
            <v>4</v>
          </cell>
          <cell r="I98">
            <v>6</v>
          </cell>
          <cell r="J98">
            <v>3.5</v>
          </cell>
          <cell r="K98">
            <v>9</v>
          </cell>
          <cell r="L98">
            <v>10</v>
          </cell>
          <cell r="M98">
            <v>0</v>
          </cell>
          <cell r="N98">
            <v>9.5</v>
          </cell>
          <cell r="O98">
            <v>19.100000000000001</v>
          </cell>
          <cell r="P98">
            <v>9</v>
          </cell>
          <cell r="Q98">
            <v>0</v>
          </cell>
          <cell r="R98">
            <v>4</v>
          </cell>
          <cell r="S98">
            <v>0</v>
          </cell>
          <cell r="T98">
            <v>3</v>
          </cell>
          <cell r="U98">
            <v>16</v>
          </cell>
          <cell r="V98">
            <v>35</v>
          </cell>
        </row>
        <row r="99">
          <cell r="B99" t="str">
            <v>E022-01-2454/2020</v>
          </cell>
          <cell r="C99" t="str">
            <v>Peter Ndiba MUIGAI</v>
          </cell>
          <cell r="D99">
            <v>11</v>
          </cell>
          <cell r="E99">
            <v>15</v>
          </cell>
          <cell r="F99">
            <v>0</v>
          </cell>
          <cell r="G99">
            <v>7.416666666666667</v>
          </cell>
          <cell r="H99">
            <v>4.5</v>
          </cell>
          <cell r="I99">
            <v>8</v>
          </cell>
          <cell r="J99">
            <v>4.25</v>
          </cell>
          <cell r="K99">
            <v>10</v>
          </cell>
          <cell r="L99">
            <v>12</v>
          </cell>
          <cell r="M99">
            <v>0</v>
          </cell>
          <cell r="N99">
            <v>11</v>
          </cell>
          <cell r="O99">
            <v>22.7</v>
          </cell>
          <cell r="P99">
            <v>15.5</v>
          </cell>
          <cell r="Q99">
            <v>0</v>
          </cell>
          <cell r="R99">
            <v>7.5</v>
          </cell>
          <cell r="S99">
            <v>3</v>
          </cell>
          <cell r="T99">
            <v>0</v>
          </cell>
          <cell r="U99">
            <v>26</v>
          </cell>
          <cell r="V99">
            <v>49</v>
          </cell>
        </row>
        <row r="100">
          <cell r="B100" t="str">
            <v>E022-01-2608/2020</v>
          </cell>
          <cell r="C100" t="str">
            <v>Martin Irungu MWANGI</v>
          </cell>
          <cell r="D100">
            <v>11</v>
          </cell>
          <cell r="E100">
            <v>9</v>
          </cell>
          <cell r="F100">
            <v>0</v>
          </cell>
          <cell r="G100">
            <v>5.916666666666667</v>
          </cell>
          <cell r="H100">
            <v>4.5</v>
          </cell>
          <cell r="I100">
            <v>6</v>
          </cell>
          <cell r="J100">
            <v>3.75</v>
          </cell>
          <cell r="K100">
            <v>10</v>
          </cell>
          <cell r="L100">
            <v>9</v>
          </cell>
          <cell r="M100">
            <v>0</v>
          </cell>
          <cell r="N100">
            <v>9.5</v>
          </cell>
          <cell r="O100">
            <v>19.2</v>
          </cell>
          <cell r="P100">
            <v>14.5</v>
          </cell>
          <cell r="Q100">
            <v>12</v>
          </cell>
          <cell r="R100">
            <v>0</v>
          </cell>
          <cell r="S100">
            <v>0</v>
          </cell>
          <cell r="T100">
            <v>6</v>
          </cell>
          <cell r="U100">
            <v>32.5</v>
          </cell>
          <cell r="V100">
            <v>52</v>
          </cell>
        </row>
        <row r="101">
          <cell r="B101" t="str">
            <v>E022-01-0754/2019</v>
          </cell>
          <cell r="C101" t="str">
            <v>John MATHAI</v>
          </cell>
          <cell r="D101">
            <v>9</v>
          </cell>
          <cell r="E101">
            <v>8</v>
          </cell>
          <cell r="F101">
            <v>0</v>
          </cell>
          <cell r="G101">
            <v>5</v>
          </cell>
          <cell r="H101">
            <v>4</v>
          </cell>
          <cell r="I101">
            <v>7</v>
          </cell>
          <cell r="J101">
            <v>3.75</v>
          </cell>
          <cell r="K101">
            <v>10</v>
          </cell>
          <cell r="L101">
            <v>11.5</v>
          </cell>
          <cell r="M101">
            <v>0</v>
          </cell>
          <cell r="N101">
            <v>10.75</v>
          </cell>
          <cell r="O101">
            <v>19.5</v>
          </cell>
          <cell r="P101">
            <v>10.5</v>
          </cell>
          <cell r="Q101">
            <v>0</v>
          </cell>
          <cell r="R101">
            <v>6</v>
          </cell>
          <cell r="S101">
            <v>1</v>
          </cell>
          <cell r="T101">
            <v>0</v>
          </cell>
          <cell r="U101">
            <v>17.5</v>
          </cell>
          <cell r="V101">
            <v>37</v>
          </cell>
        </row>
        <row r="102">
          <cell r="B102" t="str">
            <v>E022-01-0758/2019</v>
          </cell>
          <cell r="C102" t="str">
            <v>Bwonda Brian NDEMO</v>
          </cell>
          <cell r="D102">
            <v>8</v>
          </cell>
          <cell r="E102">
            <v>13</v>
          </cell>
          <cell r="F102">
            <v>0</v>
          </cell>
          <cell r="G102">
            <v>5.916666666666667</v>
          </cell>
          <cell r="H102">
            <v>0</v>
          </cell>
          <cell r="I102">
            <v>7</v>
          </cell>
          <cell r="J102">
            <v>1.75</v>
          </cell>
          <cell r="K102">
            <v>13</v>
          </cell>
          <cell r="L102">
            <v>11.5</v>
          </cell>
          <cell r="M102">
            <v>0</v>
          </cell>
          <cell r="N102">
            <v>12.25</v>
          </cell>
          <cell r="O102">
            <v>19.899999999999999</v>
          </cell>
          <cell r="P102">
            <v>18.5</v>
          </cell>
          <cell r="Q102">
            <v>0</v>
          </cell>
          <cell r="R102">
            <v>3</v>
          </cell>
          <cell r="S102">
            <v>5</v>
          </cell>
          <cell r="T102">
            <v>0</v>
          </cell>
          <cell r="U102">
            <v>26.5</v>
          </cell>
          <cell r="V102">
            <v>46</v>
          </cell>
        </row>
        <row r="103">
          <cell r="B103" t="str">
            <v>E022-01-0775/2019</v>
          </cell>
          <cell r="C103" t="str">
            <v>James Wambua NGEI</v>
          </cell>
          <cell r="D103">
            <v>8</v>
          </cell>
          <cell r="E103">
            <v>14</v>
          </cell>
          <cell r="F103">
            <v>0</v>
          </cell>
          <cell r="G103">
            <v>0</v>
          </cell>
          <cell r="H103">
            <v>5</v>
          </cell>
          <cell r="I103">
            <v>7</v>
          </cell>
          <cell r="J103">
            <v>0</v>
          </cell>
          <cell r="K103">
            <v>9</v>
          </cell>
          <cell r="L103">
            <v>9</v>
          </cell>
          <cell r="M103">
            <v>0</v>
          </cell>
          <cell r="N103">
            <v>9</v>
          </cell>
          <cell r="O103">
            <v>9</v>
          </cell>
          <cell r="P103">
            <v>22</v>
          </cell>
          <cell r="Q103">
            <v>12</v>
          </cell>
          <cell r="R103">
            <v>0</v>
          </cell>
          <cell r="S103">
            <v>0</v>
          </cell>
          <cell r="T103">
            <v>10</v>
          </cell>
          <cell r="U103">
            <v>44</v>
          </cell>
          <cell r="V103">
            <v>53</v>
          </cell>
        </row>
        <row r="104">
          <cell r="B104" t="str">
            <v>E022-01-0776/2019</v>
          </cell>
          <cell r="C104" t="str">
            <v>George Gichuki THUKU</v>
          </cell>
          <cell r="D104">
            <v>8</v>
          </cell>
          <cell r="E104">
            <v>14</v>
          </cell>
          <cell r="F104">
            <v>0</v>
          </cell>
          <cell r="G104">
            <v>6.166666666666667</v>
          </cell>
          <cell r="H104">
            <v>5</v>
          </cell>
          <cell r="I104">
            <v>7</v>
          </cell>
          <cell r="J104">
            <v>4.25</v>
          </cell>
          <cell r="K104">
            <v>9</v>
          </cell>
          <cell r="L104">
            <v>11</v>
          </cell>
          <cell r="M104">
            <v>0</v>
          </cell>
          <cell r="N104">
            <v>10</v>
          </cell>
          <cell r="O104">
            <v>20.399999999999999</v>
          </cell>
          <cell r="P104">
            <v>22.5</v>
          </cell>
          <cell r="Q104">
            <v>5</v>
          </cell>
          <cell r="R104">
            <v>0</v>
          </cell>
          <cell r="S104">
            <v>5</v>
          </cell>
          <cell r="T104">
            <v>0</v>
          </cell>
          <cell r="U104">
            <v>32.5</v>
          </cell>
          <cell r="V104">
            <v>53</v>
          </cell>
        </row>
        <row r="105">
          <cell r="B105" t="str">
            <v>E022-01-0783/2019</v>
          </cell>
          <cell r="C105" t="str">
            <v>Mwaniki Fredrick NJAGI</v>
          </cell>
          <cell r="D105">
            <v>12</v>
          </cell>
          <cell r="E105">
            <v>11</v>
          </cell>
          <cell r="F105">
            <v>0</v>
          </cell>
          <cell r="G105">
            <v>6.75</v>
          </cell>
          <cell r="H105">
            <v>4.5</v>
          </cell>
          <cell r="I105">
            <v>9</v>
          </cell>
          <cell r="J105">
            <v>4.5</v>
          </cell>
          <cell r="K105">
            <v>10</v>
          </cell>
          <cell r="L105">
            <v>9</v>
          </cell>
          <cell r="M105">
            <v>0</v>
          </cell>
          <cell r="N105">
            <v>9.5</v>
          </cell>
          <cell r="O105">
            <v>20.8</v>
          </cell>
          <cell r="P105">
            <v>17</v>
          </cell>
          <cell r="Q105">
            <v>0</v>
          </cell>
          <cell r="R105">
            <v>5.5</v>
          </cell>
          <cell r="S105">
            <v>0</v>
          </cell>
          <cell r="T105">
            <v>3</v>
          </cell>
          <cell r="U105">
            <v>25.5</v>
          </cell>
          <cell r="V105">
            <v>46</v>
          </cell>
        </row>
        <row r="106">
          <cell r="B106" t="str">
            <v>E022-01-0791/2019</v>
          </cell>
          <cell r="C106" t="str">
            <v>Precious Mumbi NYAMBURA</v>
          </cell>
          <cell r="D106">
            <v>9</v>
          </cell>
          <cell r="E106">
            <v>11</v>
          </cell>
          <cell r="F106">
            <v>0</v>
          </cell>
          <cell r="G106">
            <v>5.75</v>
          </cell>
          <cell r="H106">
            <v>4.5</v>
          </cell>
          <cell r="I106">
            <v>6</v>
          </cell>
          <cell r="J106">
            <v>3.75</v>
          </cell>
          <cell r="K106">
            <v>10</v>
          </cell>
          <cell r="L106">
            <v>9</v>
          </cell>
          <cell r="M106">
            <v>0</v>
          </cell>
          <cell r="N106">
            <v>9.5</v>
          </cell>
          <cell r="O106">
            <v>19</v>
          </cell>
          <cell r="P106">
            <v>9</v>
          </cell>
          <cell r="Q106">
            <v>0</v>
          </cell>
          <cell r="R106">
            <v>2</v>
          </cell>
          <cell r="S106">
            <v>5</v>
          </cell>
          <cell r="T106">
            <v>0</v>
          </cell>
          <cell r="U106">
            <v>16</v>
          </cell>
          <cell r="V106">
            <v>35</v>
          </cell>
        </row>
        <row r="107">
          <cell r="B107" t="str">
            <v>E022-01-0798/2019</v>
          </cell>
          <cell r="C107" t="str">
            <v>Peter Kinyanjui KAMAU</v>
          </cell>
          <cell r="D107">
            <v>8</v>
          </cell>
          <cell r="E107">
            <v>8</v>
          </cell>
          <cell r="F107">
            <v>0</v>
          </cell>
          <cell r="G107">
            <v>4.666666666666667</v>
          </cell>
          <cell r="H107">
            <v>4.5</v>
          </cell>
          <cell r="I107">
            <v>6</v>
          </cell>
          <cell r="J107">
            <v>3.75</v>
          </cell>
          <cell r="K107">
            <v>10</v>
          </cell>
          <cell r="L107">
            <v>9</v>
          </cell>
          <cell r="M107">
            <v>0</v>
          </cell>
          <cell r="N107">
            <v>9.5</v>
          </cell>
          <cell r="O107">
            <v>17.899999999999999</v>
          </cell>
          <cell r="P107">
            <v>19</v>
          </cell>
          <cell r="Q107">
            <v>4</v>
          </cell>
          <cell r="R107">
            <v>0</v>
          </cell>
          <cell r="S107">
            <v>0</v>
          </cell>
          <cell r="T107">
            <v>5</v>
          </cell>
          <cell r="U107">
            <v>28</v>
          </cell>
          <cell r="V107">
            <v>46</v>
          </cell>
        </row>
        <row r="108">
          <cell r="B108" t="str">
            <v>E022-01-0810/2019</v>
          </cell>
          <cell r="C108" t="str">
            <v>Wilson Kisompe TOROGE</v>
          </cell>
          <cell r="D108">
            <v>10</v>
          </cell>
          <cell r="E108">
            <v>8</v>
          </cell>
          <cell r="F108">
            <v>0</v>
          </cell>
          <cell r="G108">
            <v>5.333333333333333</v>
          </cell>
          <cell r="H108">
            <v>4</v>
          </cell>
          <cell r="I108">
            <v>6</v>
          </cell>
          <cell r="J108">
            <v>3.5</v>
          </cell>
          <cell r="K108">
            <v>10</v>
          </cell>
          <cell r="L108">
            <v>9</v>
          </cell>
          <cell r="M108">
            <v>0</v>
          </cell>
          <cell r="N108">
            <v>9.5</v>
          </cell>
          <cell r="O108">
            <v>18.3</v>
          </cell>
          <cell r="P108">
            <v>22</v>
          </cell>
          <cell r="Q108">
            <v>4</v>
          </cell>
          <cell r="R108">
            <v>0</v>
          </cell>
          <cell r="S108">
            <v>5</v>
          </cell>
          <cell r="T108">
            <v>0</v>
          </cell>
          <cell r="U108">
            <v>31</v>
          </cell>
          <cell r="V108">
            <v>49</v>
          </cell>
        </row>
        <row r="109">
          <cell r="B109" t="str">
            <v>E022-01-0845/2019</v>
          </cell>
          <cell r="C109" t="str">
            <v>Bright Mambo MAWEU</v>
          </cell>
          <cell r="D109">
            <v>9</v>
          </cell>
          <cell r="E109">
            <v>0</v>
          </cell>
          <cell r="F109">
            <v>0</v>
          </cell>
          <cell r="G109">
            <v>3</v>
          </cell>
          <cell r="H109">
            <v>4</v>
          </cell>
          <cell r="I109">
            <v>8</v>
          </cell>
          <cell r="J109">
            <v>4</v>
          </cell>
          <cell r="K109">
            <v>9</v>
          </cell>
          <cell r="L109">
            <v>11</v>
          </cell>
          <cell r="M109">
            <v>0</v>
          </cell>
          <cell r="N109">
            <v>10</v>
          </cell>
          <cell r="O109">
            <v>17</v>
          </cell>
          <cell r="P109">
            <v>24</v>
          </cell>
          <cell r="Q109">
            <v>0</v>
          </cell>
          <cell r="R109">
            <v>8</v>
          </cell>
          <cell r="S109">
            <v>1</v>
          </cell>
          <cell r="T109">
            <v>0</v>
          </cell>
          <cell r="U109">
            <v>33</v>
          </cell>
          <cell r="V109">
            <v>50</v>
          </cell>
        </row>
        <row r="110">
          <cell r="B110" t="str">
            <v>E022-01-0866/2019</v>
          </cell>
          <cell r="C110" t="str">
            <v>Edwin Kariuki MAINA</v>
          </cell>
          <cell r="D110">
            <v>10</v>
          </cell>
          <cell r="E110">
            <v>8</v>
          </cell>
          <cell r="F110">
            <v>0</v>
          </cell>
          <cell r="G110">
            <v>5.333333333333333</v>
          </cell>
          <cell r="H110">
            <v>0</v>
          </cell>
          <cell r="I110">
            <v>7</v>
          </cell>
          <cell r="J110">
            <v>1.75</v>
          </cell>
          <cell r="K110">
            <v>10</v>
          </cell>
          <cell r="L110">
            <v>11.5</v>
          </cell>
          <cell r="M110">
            <v>0</v>
          </cell>
          <cell r="N110">
            <v>10.75</v>
          </cell>
          <cell r="O110">
            <v>17.8</v>
          </cell>
          <cell r="P110">
            <v>19.5</v>
          </cell>
          <cell r="Q110">
            <v>0</v>
          </cell>
          <cell r="R110">
            <v>7</v>
          </cell>
          <cell r="S110">
            <v>0</v>
          </cell>
          <cell r="T110">
            <v>0</v>
          </cell>
          <cell r="U110">
            <v>26.5</v>
          </cell>
          <cell r="V110">
            <v>44</v>
          </cell>
        </row>
        <row r="111">
          <cell r="B111" t="str">
            <v>E022-01-2007/2019</v>
          </cell>
          <cell r="C111" t="str">
            <v>John KABI</v>
          </cell>
          <cell r="D111">
            <v>11</v>
          </cell>
          <cell r="E111">
            <v>15</v>
          </cell>
          <cell r="F111">
            <v>0</v>
          </cell>
          <cell r="G111">
            <v>7.416666666666667</v>
          </cell>
          <cell r="H111">
            <v>5</v>
          </cell>
          <cell r="I111">
            <v>6</v>
          </cell>
          <cell r="J111">
            <v>4</v>
          </cell>
          <cell r="K111">
            <v>10</v>
          </cell>
          <cell r="L111">
            <v>9</v>
          </cell>
          <cell r="M111">
            <v>0</v>
          </cell>
          <cell r="N111">
            <v>9.5</v>
          </cell>
          <cell r="O111">
            <v>20.9</v>
          </cell>
          <cell r="P111">
            <v>14</v>
          </cell>
          <cell r="Q111">
            <v>0</v>
          </cell>
          <cell r="R111">
            <v>5</v>
          </cell>
          <cell r="S111">
            <v>0</v>
          </cell>
          <cell r="T111">
            <v>3</v>
          </cell>
          <cell r="U111">
            <v>22</v>
          </cell>
          <cell r="V111">
            <v>43</v>
          </cell>
        </row>
        <row r="112">
          <cell r="B112" t="str">
            <v>E022-01-1087/2019</v>
          </cell>
          <cell r="C112" t="str">
            <v>Humphrey Muasya MUTUA</v>
          </cell>
          <cell r="D112">
            <v>0</v>
          </cell>
          <cell r="E112">
            <v>8</v>
          </cell>
          <cell r="F112">
            <v>0</v>
          </cell>
          <cell r="G112">
            <v>2</v>
          </cell>
          <cell r="H112">
            <v>0</v>
          </cell>
          <cell r="I112">
            <v>9</v>
          </cell>
          <cell r="J112">
            <v>2.25</v>
          </cell>
          <cell r="K112">
            <v>10</v>
          </cell>
          <cell r="L112">
            <v>11.5</v>
          </cell>
          <cell r="M112">
            <v>0</v>
          </cell>
          <cell r="N112">
            <v>10.75</v>
          </cell>
          <cell r="O112">
            <v>15</v>
          </cell>
          <cell r="P112">
            <v>10.5</v>
          </cell>
          <cell r="Q112">
            <v>0</v>
          </cell>
          <cell r="R112">
            <v>2</v>
          </cell>
          <cell r="S112">
            <v>5</v>
          </cell>
          <cell r="T112">
            <v>0</v>
          </cell>
          <cell r="U112">
            <v>17.5</v>
          </cell>
          <cell r="V112">
            <v>33</v>
          </cell>
        </row>
        <row r="113">
          <cell r="B113" t="str">
            <v>E022-01-1887/2018</v>
          </cell>
          <cell r="C113" t="str">
            <v>Elias Ndumo NDERITU</v>
          </cell>
          <cell r="D113">
            <v>11</v>
          </cell>
          <cell r="E113">
            <v>15</v>
          </cell>
          <cell r="F113">
            <v>0</v>
          </cell>
          <cell r="G113">
            <v>7.416666666666667</v>
          </cell>
          <cell r="H113">
            <v>0</v>
          </cell>
          <cell r="I113">
            <v>8</v>
          </cell>
          <cell r="J113">
            <v>2</v>
          </cell>
          <cell r="K113">
            <v>10</v>
          </cell>
          <cell r="L113">
            <v>9</v>
          </cell>
          <cell r="M113">
            <v>0</v>
          </cell>
          <cell r="N113">
            <v>9.5</v>
          </cell>
          <cell r="O113">
            <v>18.899999999999999</v>
          </cell>
          <cell r="P113">
            <v>15.5</v>
          </cell>
          <cell r="Q113">
            <v>0</v>
          </cell>
          <cell r="R113">
            <v>1</v>
          </cell>
          <cell r="S113">
            <v>1</v>
          </cell>
          <cell r="T113">
            <v>0</v>
          </cell>
          <cell r="U113">
            <v>17.5</v>
          </cell>
          <cell r="V113">
            <v>36</v>
          </cell>
        </row>
        <row r="114">
          <cell r="B114" t="str">
            <v>E022-01-2069/2018</v>
          </cell>
          <cell r="C114" t="str">
            <v>Elizabeth Mugure MAINA</v>
          </cell>
          <cell r="D114">
            <v>8</v>
          </cell>
          <cell r="E114">
            <v>13</v>
          </cell>
          <cell r="F114">
            <v>0</v>
          </cell>
          <cell r="G114">
            <v>5.916666666666667</v>
          </cell>
          <cell r="H114">
            <v>4.5</v>
          </cell>
          <cell r="I114">
            <v>6</v>
          </cell>
          <cell r="J114">
            <v>3.75</v>
          </cell>
          <cell r="K114">
            <v>9</v>
          </cell>
          <cell r="L114">
            <v>10.5</v>
          </cell>
          <cell r="M114">
            <v>0</v>
          </cell>
          <cell r="N114">
            <v>9.7499999999999982</v>
          </cell>
          <cell r="O114">
            <v>19.399999999999999</v>
          </cell>
          <cell r="P114">
            <v>16.5</v>
          </cell>
          <cell r="Q114">
            <v>0</v>
          </cell>
          <cell r="R114">
            <v>5</v>
          </cell>
          <cell r="S114">
            <v>3</v>
          </cell>
          <cell r="T114">
            <v>0</v>
          </cell>
          <cell r="U114">
            <v>24.5</v>
          </cell>
          <cell r="V114">
            <v>44</v>
          </cell>
        </row>
        <row r="115">
          <cell r="B115" t="str">
            <v>E022-01-0710/2017</v>
          </cell>
          <cell r="C115" t="str">
            <v>Charles Karibu RIKA</v>
          </cell>
          <cell r="D115">
            <v>12</v>
          </cell>
          <cell r="E115">
            <v>0</v>
          </cell>
          <cell r="F115">
            <v>0</v>
          </cell>
          <cell r="G115">
            <v>4</v>
          </cell>
          <cell r="H115">
            <v>4</v>
          </cell>
          <cell r="I115">
            <v>8</v>
          </cell>
          <cell r="J115">
            <v>4</v>
          </cell>
          <cell r="K115">
            <v>13</v>
          </cell>
          <cell r="L115">
            <v>11.5</v>
          </cell>
          <cell r="M115">
            <v>0</v>
          </cell>
          <cell r="N115">
            <v>12.25</v>
          </cell>
          <cell r="O115">
            <v>20.3</v>
          </cell>
          <cell r="P115">
            <v>18.5</v>
          </cell>
          <cell r="Q115">
            <v>0</v>
          </cell>
          <cell r="R115">
            <v>6</v>
          </cell>
          <cell r="S115">
            <v>0</v>
          </cell>
          <cell r="T115">
            <v>2</v>
          </cell>
          <cell r="U115">
            <v>26.5</v>
          </cell>
          <cell r="V115">
            <v>47</v>
          </cell>
        </row>
        <row r="116">
          <cell r="B116" t="str">
            <v>E022-01-1097/2018</v>
          </cell>
          <cell r="C116" t="str">
            <v>Johnstone Gakonya KUNG'U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 t="str">
            <v/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 t="str">
            <v/>
          </cell>
          <cell r="V116" t="str">
            <v/>
          </cell>
        </row>
        <row r="117">
          <cell r="B117" t="str">
            <v>E022-01-1755/2018</v>
          </cell>
          <cell r="C117" t="str">
            <v>Quinton Muriuki WANJOHI</v>
          </cell>
          <cell r="D117">
            <v>8</v>
          </cell>
          <cell r="E117">
            <v>13</v>
          </cell>
          <cell r="F117">
            <v>0</v>
          </cell>
          <cell r="G117">
            <v>5.916666666666667</v>
          </cell>
          <cell r="H117">
            <v>4.5</v>
          </cell>
          <cell r="I117">
            <v>9</v>
          </cell>
          <cell r="J117">
            <v>4.5</v>
          </cell>
          <cell r="K117">
            <v>9</v>
          </cell>
          <cell r="L117">
            <v>9</v>
          </cell>
          <cell r="M117">
            <v>0</v>
          </cell>
          <cell r="N117">
            <v>9</v>
          </cell>
          <cell r="O117">
            <v>19.399999999999999</v>
          </cell>
          <cell r="P117">
            <v>22</v>
          </cell>
          <cell r="Q117">
            <v>9</v>
          </cell>
          <cell r="R117">
            <v>0</v>
          </cell>
          <cell r="S117">
            <v>0</v>
          </cell>
          <cell r="T117">
            <v>0</v>
          </cell>
          <cell r="U117">
            <v>31</v>
          </cell>
          <cell r="V117">
            <v>50</v>
          </cell>
        </row>
        <row r="118">
          <cell r="B118" t="str">
            <v>E022-01-0815/2019</v>
          </cell>
          <cell r="C118" t="str">
            <v>Neville Andera NASIWE</v>
          </cell>
          <cell r="D118">
            <v>9</v>
          </cell>
          <cell r="E118">
            <v>7</v>
          </cell>
          <cell r="F118">
            <v>0</v>
          </cell>
          <cell r="G118">
            <v>4.75</v>
          </cell>
          <cell r="H118">
            <v>4.5</v>
          </cell>
          <cell r="I118">
            <v>8</v>
          </cell>
          <cell r="J118">
            <v>4.25</v>
          </cell>
          <cell r="K118">
            <v>10</v>
          </cell>
          <cell r="L118">
            <v>11.5</v>
          </cell>
          <cell r="M118">
            <v>0</v>
          </cell>
          <cell r="N118">
            <v>10.75</v>
          </cell>
          <cell r="O118">
            <v>19.8</v>
          </cell>
          <cell r="P118">
            <v>10.5</v>
          </cell>
          <cell r="Q118">
            <v>0</v>
          </cell>
          <cell r="R118">
            <v>9</v>
          </cell>
          <cell r="S118">
            <v>5</v>
          </cell>
          <cell r="T118">
            <v>0</v>
          </cell>
          <cell r="U118">
            <v>24.5</v>
          </cell>
          <cell r="V118">
            <v>44</v>
          </cell>
        </row>
        <row r="119">
          <cell r="B119" t="str">
            <v>E022-01-0698/2017</v>
          </cell>
          <cell r="C119" t="str">
            <v>Simon Mwangi MURIUKI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10</v>
          </cell>
          <cell r="L119">
            <v>9</v>
          </cell>
          <cell r="M119">
            <v>0</v>
          </cell>
          <cell r="N119">
            <v>9.5</v>
          </cell>
          <cell r="O119">
            <v>9.5</v>
          </cell>
          <cell r="P119">
            <v>8.5</v>
          </cell>
          <cell r="Q119">
            <v>1</v>
          </cell>
          <cell r="R119">
            <v>0</v>
          </cell>
          <cell r="S119">
            <v>0</v>
          </cell>
          <cell r="T119">
            <v>0</v>
          </cell>
          <cell r="U119">
            <v>9.5</v>
          </cell>
          <cell r="V119">
            <v>19</v>
          </cell>
        </row>
        <row r="120">
          <cell r="B120" t="str">
            <v>E022-01-1998/2019</v>
          </cell>
          <cell r="C120" t="str">
            <v>Ruth Mbugua NDUTA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 t="str">
            <v/>
          </cell>
          <cell r="P120">
            <v>22</v>
          </cell>
          <cell r="Q120">
            <v>0</v>
          </cell>
          <cell r="R120">
            <v>6</v>
          </cell>
          <cell r="S120">
            <v>0</v>
          </cell>
          <cell r="T120">
            <v>2</v>
          </cell>
          <cell r="U120">
            <v>30</v>
          </cell>
          <cell r="V120">
            <v>42.857142857142854</v>
          </cell>
        </row>
        <row r="121">
          <cell r="B121" t="str">
            <v>E022-01-0804/2019</v>
          </cell>
          <cell r="C121" t="str">
            <v>Dalton KIPKOECH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 t="str">
            <v/>
          </cell>
          <cell r="P121">
            <v>19.5</v>
          </cell>
          <cell r="Q121">
            <v>4</v>
          </cell>
          <cell r="R121">
            <v>0</v>
          </cell>
          <cell r="S121">
            <v>4.5</v>
          </cell>
          <cell r="T121">
            <v>0</v>
          </cell>
          <cell r="U121">
            <v>28</v>
          </cell>
          <cell r="V121">
            <v>40</v>
          </cell>
        </row>
        <row r="122">
          <cell r="B122" t="str">
            <v>E022-01-0824/2019</v>
          </cell>
          <cell r="C122" t="str">
            <v>Fernado GHATI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15.5</v>
          </cell>
          <cell r="Q122">
            <v>4</v>
          </cell>
          <cell r="R122">
            <v>0</v>
          </cell>
          <cell r="S122">
            <v>0</v>
          </cell>
          <cell r="T122">
            <v>5</v>
          </cell>
          <cell r="U122">
            <v>24.5</v>
          </cell>
          <cell r="V122">
            <v>35</v>
          </cell>
        </row>
        <row r="123">
          <cell r="B123" t="str">
            <v>E022-01-0786/2019</v>
          </cell>
          <cell r="C123" t="str">
            <v>David Manjari MUCHAI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19</v>
          </cell>
          <cell r="Q123">
            <v>10</v>
          </cell>
          <cell r="R123">
            <v>0</v>
          </cell>
          <cell r="S123">
            <v>0</v>
          </cell>
          <cell r="T123">
            <v>0</v>
          </cell>
          <cell r="U123">
            <v>29</v>
          </cell>
          <cell r="V123">
            <v>40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 refreshError="1">
        <row r="15">
          <cell r="B15" t="str">
            <v>E022-01-0935/2020</v>
          </cell>
          <cell r="C15" t="str">
            <v>Joan Wambui KABURA</v>
          </cell>
          <cell r="D15">
            <v>7.5</v>
          </cell>
          <cell r="E15">
            <v>8</v>
          </cell>
          <cell r="G15">
            <v>7.75</v>
          </cell>
          <cell r="H15">
            <v>3</v>
          </cell>
          <cell r="I15">
            <v>3</v>
          </cell>
          <cell r="J15">
            <v>3</v>
          </cell>
          <cell r="K15">
            <v>9</v>
          </cell>
          <cell r="L15">
            <v>9</v>
          </cell>
          <cell r="N15">
            <v>9</v>
          </cell>
          <cell r="O15">
            <v>19.8</v>
          </cell>
          <cell r="P15">
            <v>20</v>
          </cell>
          <cell r="Q15">
            <v>9</v>
          </cell>
          <cell r="S15">
            <v>13</v>
          </cell>
          <cell r="U15">
            <v>42</v>
          </cell>
          <cell r="V15">
            <v>62</v>
          </cell>
        </row>
        <row r="16">
          <cell r="B16" t="str">
            <v>E022-01-1013/2020</v>
          </cell>
          <cell r="C16" t="str">
            <v>Stephen Mwangi MAINA</v>
          </cell>
          <cell r="D16">
            <v>8</v>
          </cell>
          <cell r="E16">
            <v>7.5</v>
          </cell>
          <cell r="G16">
            <v>7.75</v>
          </cell>
          <cell r="H16">
            <v>2.5</v>
          </cell>
          <cell r="I16">
            <v>2.5</v>
          </cell>
          <cell r="J16">
            <v>2.5</v>
          </cell>
          <cell r="K16">
            <v>11</v>
          </cell>
          <cell r="L16">
            <v>11</v>
          </cell>
          <cell r="N16">
            <v>11</v>
          </cell>
          <cell r="O16">
            <v>21.3</v>
          </cell>
          <cell r="P16">
            <v>16</v>
          </cell>
          <cell r="Q16">
            <v>10</v>
          </cell>
          <cell r="S16">
            <v>16</v>
          </cell>
          <cell r="U16">
            <v>42</v>
          </cell>
          <cell r="V16">
            <v>63</v>
          </cell>
        </row>
        <row r="17">
          <cell r="B17" t="str">
            <v>E022-01-1014/2020</v>
          </cell>
          <cell r="C17" t="str">
            <v>Joseph Kamau WAINAINA</v>
          </cell>
          <cell r="D17">
            <v>7.5</v>
          </cell>
          <cell r="E17">
            <v>8</v>
          </cell>
          <cell r="G17">
            <v>7.75</v>
          </cell>
          <cell r="H17">
            <v>3</v>
          </cell>
          <cell r="I17">
            <v>3</v>
          </cell>
          <cell r="J17">
            <v>3</v>
          </cell>
          <cell r="K17">
            <v>13</v>
          </cell>
          <cell r="L17">
            <v>14</v>
          </cell>
          <cell r="N17">
            <v>13.5</v>
          </cell>
          <cell r="O17">
            <v>24.3</v>
          </cell>
          <cell r="P17">
            <v>23</v>
          </cell>
          <cell r="Q17">
            <v>7</v>
          </cell>
          <cell r="S17">
            <v>11</v>
          </cell>
          <cell r="U17">
            <v>41</v>
          </cell>
          <cell r="V17">
            <v>65</v>
          </cell>
        </row>
        <row r="18">
          <cell r="B18" t="str">
            <v>E022-01-1015/2020</v>
          </cell>
          <cell r="C18" t="str">
            <v>Denis Wanyaga GITAU</v>
          </cell>
          <cell r="G18">
            <v>0</v>
          </cell>
          <cell r="J18">
            <v>0</v>
          </cell>
          <cell r="K18">
            <v>13</v>
          </cell>
          <cell r="L18">
            <v>14</v>
          </cell>
          <cell r="N18">
            <v>13.5</v>
          </cell>
          <cell r="O18">
            <v>13.5</v>
          </cell>
          <cell r="P18">
            <v>19</v>
          </cell>
          <cell r="R18">
            <v>11</v>
          </cell>
          <cell r="T18">
            <v>5</v>
          </cell>
          <cell r="U18">
            <v>35</v>
          </cell>
          <cell r="V18">
            <v>49</v>
          </cell>
        </row>
        <row r="19">
          <cell r="B19" t="str">
            <v>E022-01-1016/2020</v>
          </cell>
          <cell r="C19" t="str">
            <v>Moses Kimuhu WAITI</v>
          </cell>
          <cell r="D19">
            <v>7.5</v>
          </cell>
          <cell r="E19">
            <v>5.5</v>
          </cell>
          <cell r="G19">
            <v>6.5</v>
          </cell>
          <cell r="H19">
            <v>2</v>
          </cell>
          <cell r="I19">
            <v>2</v>
          </cell>
          <cell r="J19">
            <v>2</v>
          </cell>
          <cell r="K19">
            <v>7</v>
          </cell>
          <cell r="L19">
            <v>8</v>
          </cell>
          <cell r="N19">
            <v>7.5</v>
          </cell>
          <cell r="O19">
            <v>16</v>
          </cell>
          <cell r="P19">
            <v>18</v>
          </cell>
          <cell r="Q19">
            <v>5</v>
          </cell>
          <cell r="S19">
            <v>14</v>
          </cell>
          <cell r="U19">
            <v>37</v>
          </cell>
          <cell r="V19">
            <v>53</v>
          </cell>
        </row>
        <row r="20">
          <cell r="B20" t="str">
            <v>E022-01-1017/2020</v>
          </cell>
          <cell r="C20" t="str">
            <v>Chris Mbuchiri NDUNG'U</v>
          </cell>
          <cell r="D20">
            <v>7.5</v>
          </cell>
          <cell r="E20">
            <v>5.5</v>
          </cell>
          <cell r="G20">
            <v>6.5</v>
          </cell>
          <cell r="H20">
            <v>1.5</v>
          </cell>
          <cell r="I20">
            <v>1.5</v>
          </cell>
          <cell r="J20">
            <v>1.5</v>
          </cell>
          <cell r="K20">
            <v>11</v>
          </cell>
          <cell r="L20">
            <v>11</v>
          </cell>
          <cell r="N20">
            <v>11</v>
          </cell>
          <cell r="O20">
            <v>19</v>
          </cell>
          <cell r="P20">
            <v>17</v>
          </cell>
          <cell r="Q20">
            <v>2</v>
          </cell>
          <cell r="S20">
            <v>17</v>
          </cell>
          <cell r="U20">
            <v>36</v>
          </cell>
          <cell r="V20">
            <v>55</v>
          </cell>
        </row>
        <row r="21">
          <cell r="B21" t="str">
            <v>E022-01-1019/2020</v>
          </cell>
          <cell r="C21" t="str">
            <v>Yvonne Murugi MWITHALI</v>
          </cell>
          <cell r="D21">
            <v>9</v>
          </cell>
          <cell r="E21">
            <v>6</v>
          </cell>
          <cell r="G21">
            <v>7.5</v>
          </cell>
          <cell r="H21">
            <v>1</v>
          </cell>
          <cell r="I21">
            <v>1</v>
          </cell>
          <cell r="J21">
            <v>1</v>
          </cell>
          <cell r="K21">
            <v>13</v>
          </cell>
          <cell r="L21">
            <v>14</v>
          </cell>
          <cell r="N21">
            <v>13.5</v>
          </cell>
          <cell r="O21">
            <v>22</v>
          </cell>
          <cell r="P21">
            <v>16</v>
          </cell>
          <cell r="Q21">
            <v>7</v>
          </cell>
          <cell r="S21">
            <v>13</v>
          </cell>
          <cell r="U21">
            <v>36</v>
          </cell>
          <cell r="V21">
            <v>58</v>
          </cell>
        </row>
        <row r="22">
          <cell r="B22" t="str">
            <v>E022-01-1020/2020</v>
          </cell>
          <cell r="C22" t="str">
            <v>Nathaniel Joash MWANIKI</v>
          </cell>
          <cell r="D22">
            <v>2</v>
          </cell>
          <cell r="E22">
            <v>7</v>
          </cell>
          <cell r="G22">
            <v>4.5</v>
          </cell>
          <cell r="H22">
            <v>2.5</v>
          </cell>
          <cell r="I22">
            <v>2.5</v>
          </cell>
          <cell r="J22">
            <v>2.5</v>
          </cell>
          <cell r="K22">
            <v>12</v>
          </cell>
          <cell r="L22">
            <v>11</v>
          </cell>
          <cell r="N22">
            <v>11.5</v>
          </cell>
          <cell r="O22">
            <v>18.5</v>
          </cell>
          <cell r="P22">
            <v>26</v>
          </cell>
          <cell r="Q22">
            <v>10</v>
          </cell>
          <cell r="S22">
            <v>13</v>
          </cell>
          <cell r="U22">
            <v>49</v>
          </cell>
          <cell r="V22">
            <v>68</v>
          </cell>
        </row>
        <row r="23">
          <cell r="B23" t="str">
            <v>E022-01-1021/2020</v>
          </cell>
          <cell r="C23" t="str">
            <v>David Kihara WANGOME</v>
          </cell>
          <cell r="D23">
            <v>10</v>
          </cell>
          <cell r="E23">
            <v>6</v>
          </cell>
          <cell r="G23">
            <v>8</v>
          </cell>
          <cell r="H23">
            <v>2.5</v>
          </cell>
          <cell r="I23">
            <v>2.5</v>
          </cell>
          <cell r="J23">
            <v>2.5</v>
          </cell>
          <cell r="K23">
            <v>11</v>
          </cell>
          <cell r="L23">
            <v>11</v>
          </cell>
          <cell r="N23">
            <v>11</v>
          </cell>
          <cell r="O23">
            <v>21.5</v>
          </cell>
          <cell r="P23">
            <v>16</v>
          </cell>
          <cell r="Q23">
            <v>6</v>
          </cell>
          <cell r="S23">
            <v>7</v>
          </cell>
          <cell r="U23">
            <v>29</v>
          </cell>
          <cell r="V23">
            <v>51</v>
          </cell>
        </row>
        <row r="24">
          <cell r="B24" t="str">
            <v>E022-01-1022/2020</v>
          </cell>
          <cell r="C24" t="str">
            <v>Mbathi Joseph Gichuki</v>
          </cell>
          <cell r="D24">
            <v>2</v>
          </cell>
          <cell r="E24">
            <v>7</v>
          </cell>
          <cell r="G24">
            <v>4.5</v>
          </cell>
          <cell r="H24">
            <v>1.5</v>
          </cell>
          <cell r="I24">
            <v>1.5</v>
          </cell>
          <cell r="J24">
            <v>1.5</v>
          </cell>
          <cell r="K24">
            <v>9</v>
          </cell>
          <cell r="L24">
            <v>9</v>
          </cell>
          <cell r="N24">
            <v>9</v>
          </cell>
          <cell r="O24">
            <v>15</v>
          </cell>
          <cell r="P24">
            <v>14</v>
          </cell>
          <cell r="Q24">
            <v>8</v>
          </cell>
          <cell r="S24">
            <v>9</v>
          </cell>
          <cell r="U24">
            <v>31</v>
          </cell>
          <cell r="V24">
            <v>46</v>
          </cell>
        </row>
        <row r="25">
          <cell r="B25" t="str">
            <v>E022-01-1024/2020</v>
          </cell>
          <cell r="C25" t="str">
            <v>John Kabue MUMBI</v>
          </cell>
          <cell r="D25">
            <v>9</v>
          </cell>
          <cell r="E25">
            <v>6</v>
          </cell>
          <cell r="G25">
            <v>7.5</v>
          </cell>
          <cell r="H25">
            <v>3</v>
          </cell>
          <cell r="I25">
            <v>3</v>
          </cell>
          <cell r="J25">
            <v>3</v>
          </cell>
          <cell r="K25">
            <v>9</v>
          </cell>
          <cell r="L25">
            <v>12</v>
          </cell>
          <cell r="N25">
            <v>10.5</v>
          </cell>
          <cell r="O25">
            <v>21</v>
          </cell>
          <cell r="P25">
            <v>21</v>
          </cell>
          <cell r="Q25">
            <v>11</v>
          </cell>
          <cell r="S25">
            <v>15</v>
          </cell>
          <cell r="U25">
            <v>47</v>
          </cell>
          <cell r="V25">
            <v>68</v>
          </cell>
        </row>
        <row r="26">
          <cell r="B26" t="str">
            <v>E022-01-1025/2020</v>
          </cell>
          <cell r="C26" t="str">
            <v>David Bundi WAWERU</v>
          </cell>
          <cell r="D26">
            <v>7.5</v>
          </cell>
          <cell r="E26">
            <v>8</v>
          </cell>
          <cell r="G26">
            <v>7.75</v>
          </cell>
          <cell r="H26">
            <v>3.5</v>
          </cell>
          <cell r="I26">
            <v>3.5</v>
          </cell>
          <cell r="J26">
            <v>3.5</v>
          </cell>
          <cell r="K26">
            <v>12</v>
          </cell>
          <cell r="L26">
            <v>11</v>
          </cell>
          <cell r="N26">
            <v>11.5</v>
          </cell>
          <cell r="O26">
            <v>22.8</v>
          </cell>
          <cell r="P26">
            <v>24</v>
          </cell>
          <cell r="R26">
            <v>12</v>
          </cell>
          <cell r="S26">
            <v>17</v>
          </cell>
          <cell r="U26">
            <v>53</v>
          </cell>
          <cell r="V26">
            <v>76</v>
          </cell>
        </row>
        <row r="27">
          <cell r="B27" t="str">
            <v>E022-01-1026/2020</v>
          </cell>
          <cell r="C27" t="str">
            <v>Dennis wamutitu WAMBUGU</v>
          </cell>
          <cell r="D27">
            <v>5.5</v>
          </cell>
          <cell r="E27">
            <v>3</v>
          </cell>
          <cell r="G27">
            <v>4.25</v>
          </cell>
          <cell r="H27">
            <v>1</v>
          </cell>
          <cell r="I27">
            <v>1</v>
          </cell>
          <cell r="J27">
            <v>1</v>
          </cell>
          <cell r="K27">
            <v>13</v>
          </cell>
          <cell r="L27">
            <v>10</v>
          </cell>
          <cell r="N27">
            <v>11.5</v>
          </cell>
          <cell r="O27">
            <v>16.8</v>
          </cell>
          <cell r="P27">
            <v>11</v>
          </cell>
          <cell r="Q27">
            <v>6</v>
          </cell>
          <cell r="S27">
            <v>5</v>
          </cell>
          <cell r="U27">
            <v>22</v>
          </cell>
          <cell r="V27">
            <v>39</v>
          </cell>
        </row>
        <row r="28">
          <cell r="B28" t="str">
            <v>E022-01-1027/2020</v>
          </cell>
          <cell r="C28" t="str">
            <v>Alfred Githinji GICHIA</v>
          </cell>
          <cell r="D28">
            <v>8</v>
          </cell>
          <cell r="E28">
            <v>7.5</v>
          </cell>
          <cell r="G28">
            <v>7.75</v>
          </cell>
          <cell r="H28">
            <v>4</v>
          </cell>
          <cell r="I28">
            <v>4</v>
          </cell>
          <cell r="J28">
            <v>4</v>
          </cell>
          <cell r="K28">
            <v>11</v>
          </cell>
          <cell r="L28">
            <v>11</v>
          </cell>
          <cell r="N28">
            <v>11</v>
          </cell>
          <cell r="O28">
            <v>22.8</v>
          </cell>
          <cell r="P28">
            <v>16</v>
          </cell>
          <cell r="Q28">
            <v>8</v>
          </cell>
          <cell r="S28">
            <v>15</v>
          </cell>
          <cell r="U28">
            <v>39</v>
          </cell>
          <cell r="V28">
            <v>62</v>
          </cell>
        </row>
        <row r="29">
          <cell r="B29" t="str">
            <v>E022-01-1028/2020</v>
          </cell>
          <cell r="C29" t="str">
            <v>Marvin Dennis Muchugi WAIREGI</v>
          </cell>
          <cell r="D29">
            <v>10</v>
          </cell>
          <cell r="E29">
            <v>6</v>
          </cell>
          <cell r="G29">
            <v>8</v>
          </cell>
          <cell r="H29">
            <v>4</v>
          </cell>
          <cell r="I29">
            <v>4</v>
          </cell>
          <cell r="J29">
            <v>4</v>
          </cell>
          <cell r="K29">
            <v>11</v>
          </cell>
          <cell r="L29">
            <v>11</v>
          </cell>
          <cell r="N29">
            <v>11</v>
          </cell>
          <cell r="O29">
            <v>23</v>
          </cell>
          <cell r="P29">
            <v>20</v>
          </cell>
          <cell r="Q29">
            <v>7</v>
          </cell>
          <cell r="S29">
            <v>10</v>
          </cell>
          <cell r="U29">
            <v>37</v>
          </cell>
          <cell r="V29">
            <v>60</v>
          </cell>
        </row>
        <row r="30">
          <cell r="B30" t="str">
            <v>E022-01-1029/2020</v>
          </cell>
          <cell r="C30" t="str">
            <v>George Muhia NGOTHO</v>
          </cell>
          <cell r="D30">
            <v>7.5</v>
          </cell>
          <cell r="E30">
            <v>8</v>
          </cell>
          <cell r="G30">
            <v>7.75</v>
          </cell>
          <cell r="H30">
            <v>3</v>
          </cell>
          <cell r="I30">
            <v>3</v>
          </cell>
          <cell r="J30">
            <v>3</v>
          </cell>
          <cell r="K30">
            <v>13</v>
          </cell>
          <cell r="L30">
            <v>14</v>
          </cell>
          <cell r="N30">
            <v>13.5</v>
          </cell>
          <cell r="O30">
            <v>24.3</v>
          </cell>
          <cell r="P30">
            <v>24</v>
          </cell>
          <cell r="Q30">
            <v>8</v>
          </cell>
          <cell r="S30">
            <v>14</v>
          </cell>
          <cell r="U30">
            <v>46</v>
          </cell>
          <cell r="V30">
            <v>70</v>
          </cell>
        </row>
        <row r="31">
          <cell r="B31" t="str">
            <v>E022-01-1030/2020</v>
          </cell>
          <cell r="C31" t="str">
            <v>Denis Karanja NJUGUNA</v>
          </cell>
          <cell r="D31">
            <v>4</v>
          </cell>
          <cell r="E31">
            <v>4</v>
          </cell>
          <cell r="G31">
            <v>4</v>
          </cell>
          <cell r="H31">
            <v>2</v>
          </cell>
          <cell r="I31">
            <v>2</v>
          </cell>
          <cell r="J31">
            <v>2</v>
          </cell>
          <cell r="K31">
            <v>11</v>
          </cell>
          <cell r="L31">
            <v>11</v>
          </cell>
          <cell r="N31">
            <v>11</v>
          </cell>
          <cell r="O31">
            <v>17</v>
          </cell>
          <cell r="P31">
            <v>19</v>
          </cell>
          <cell r="Q31">
            <v>10</v>
          </cell>
          <cell r="S31">
            <v>10</v>
          </cell>
          <cell r="U31">
            <v>39</v>
          </cell>
          <cell r="V31">
            <v>56</v>
          </cell>
        </row>
        <row r="32">
          <cell r="B32" t="str">
            <v>E022-01-1031/2020</v>
          </cell>
          <cell r="C32" t="str">
            <v>Alex Kamau WANGARI</v>
          </cell>
          <cell r="D32">
            <v>7</v>
          </cell>
          <cell r="E32">
            <v>7</v>
          </cell>
          <cell r="G32">
            <v>7</v>
          </cell>
          <cell r="H32">
            <v>2</v>
          </cell>
          <cell r="I32">
            <v>2</v>
          </cell>
          <cell r="J32">
            <v>2</v>
          </cell>
          <cell r="K32">
            <v>13</v>
          </cell>
          <cell r="L32">
            <v>14</v>
          </cell>
          <cell r="N32">
            <v>13.5</v>
          </cell>
          <cell r="O32">
            <v>22.5</v>
          </cell>
          <cell r="P32">
            <v>23</v>
          </cell>
          <cell r="Q32">
            <v>8</v>
          </cell>
          <cell r="S32">
            <v>5</v>
          </cell>
          <cell r="U32">
            <v>36</v>
          </cell>
          <cell r="V32">
            <v>59</v>
          </cell>
        </row>
        <row r="33">
          <cell r="B33" t="str">
            <v>E022-01-1032/2020</v>
          </cell>
          <cell r="C33" t="str">
            <v>Douglas Ndukuyo MWANIKI</v>
          </cell>
          <cell r="D33">
            <v>7</v>
          </cell>
          <cell r="E33">
            <v>7</v>
          </cell>
          <cell r="G33">
            <v>7</v>
          </cell>
          <cell r="H33">
            <v>2</v>
          </cell>
          <cell r="I33">
            <v>2</v>
          </cell>
          <cell r="J33">
            <v>2</v>
          </cell>
          <cell r="K33">
            <v>9</v>
          </cell>
          <cell r="L33">
            <v>9</v>
          </cell>
          <cell r="N33">
            <v>9</v>
          </cell>
          <cell r="O33">
            <v>18</v>
          </cell>
          <cell r="P33">
            <v>23</v>
          </cell>
          <cell r="Q33">
            <v>9</v>
          </cell>
          <cell r="S33">
            <v>16</v>
          </cell>
          <cell r="U33">
            <v>48</v>
          </cell>
          <cell r="V33">
            <v>66</v>
          </cell>
        </row>
        <row r="34">
          <cell r="B34" t="str">
            <v>E022-01-1033/2020</v>
          </cell>
          <cell r="C34" t="str">
            <v>Simon Mwaura GICHIRI</v>
          </cell>
          <cell r="D34">
            <v>7.5</v>
          </cell>
          <cell r="E34">
            <v>5.5</v>
          </cell>
          <cell r="G34">
            <v>6.5</v>
          </cell>
          <cell r="H34">
            <v>2</v>
          </cell>
          <cell r="I34">
            <v>2</v>
          </cell>
          <cell r="J34">
            <v>2</v>
          </cell>
          <cell r="K34">
            <v>9</v>
          </cell>
          <cell r="L34">
            <v>6</v>
          </cell>
          <cell r="N34">
            <v>7.5</v>
          </cell>
          <cell r="O34">
            <v>16</v>
          </cell>
          <cell r="P34">
            <v>19</v>
          </cell>
          <cell r="R34">
            <v>12</v>
          </cell>
          <cell r="S34">
            <v>17</v>
          </cell>
          <cell r="U34">
            <v>48</v>
          </cell>
          <cell r="V34">
            <v>64</v>
          </cell>
        </row>
        <row r="35">
          <cell r="B35" t="str">
            <v>E022-01-1035/2020</v>
          </cell>
          <cell r="C35" t="str">
            <v>Agnes Mulekye MUTEMI</v>
          </cell>
          <cell r="D35">
            <v>7.5</v>
          </cell>
          <cell r="E35">
            <v>3</v>
          </cell>
          <cell r="G35">
            <v>5.25</v>
          </cell>
          <cell r="H35">
            <v>3</v>
          </cell>
          <cell r="I35">
            <v>3</v>
          </cell>
          <cell r="J35">
            <v>3</v>
          </cell>
          <cell r="K35">
            <v>13</v>
          </cell>
          <cell r="L35">
            <v>12</v>
          </cell>
          <cell r="N35">
            <v>12.5</v>
          </cell>
          <cell r="O35">
            <v>20.8</v>
          </cell>
          <cell r="P35">
            <v>15</v>
          </cell>
          <cell r="Q35">
            <v>14</v>
          </cell>
          <cell r="S35">
            <v>8</v>
          </cell>
          <cell r="U35">
            <v>37</v>
          </cell>
          <cell r="V35">
            <v>58</v>
          </cell>
        </row>
        <row r="36">
          <cell r="B36" t="str">
            <v>E022-01-1038/2020</v>
          </cell>
          <cell r="C36" t="str">
            <v>Ian Kamau NJUGUNA</v>
          </cell>
          <cell r="D36">
            <v>8</v>
          </cell>
          <cell r="E36">
            <v>4</v>
          </cell>
          <cell r="G36">
            <v>6.0000000000000009</v>
          </cell>
          <cell r="H36">
            <v>3</v>
          </cell>
          <cell r="I36">
            <v>3</v>
          </cell>
          <cell r="J36">
            <v>3</v>
          </cell>
          <cell r="K36">
            <v>9</v>
          </cell>
          <cell r="L36">
            <v>6</v>
          </cell>
          <cell r="N36">
            <v>7.5</v>
          </cell>
          <cell r="O36">
            <v>16.5</v>
          </cell>
          <cell r="P36">
            <v>14</v>
          </cell>
          <cell r="Q36">
            <v>7</v>
          </cell>
          <cell r="S36">
            <v>6</v>
          </cell>
          <cell r="U36">
            <v>27</v>
          </cell>
          <cell r="V36">
            <v>44</v>
          </cell>
        </row>
        <row r="37">
          <cell r="B37" t="str">
            <v>E022-01-1040/2020</v>
          </cell>
          <cell r="C37" t="str">
            <v>Salome Mukuhi KIIRIA</v>
          </cell>
          <cell r="D37">
            <v>7.5</v>
          </cell>
          <cell r="E37">
            <v>3</v>
          </cell>
          <cell r="G37">
            <v>5.25</v>
          </cell>
          <cell r="H37">
            <v>3</v>
          </cell>
          <cell r="I37">
            <v>3</v>
          </cell>
          <cell r="J37">
            <v>3</v>
          </cell>
          <cell r="K37">
            <v>9</v>
          </cell>
          <cell r="L37">
            <v>6</v>
          </cell>
          <cell r="N37">
            <v>7.5</v>
          </cell>
          <cell r="O37">
            <v>15.8</v>
          </cell>
          <cell r="P37">
            <v>22</v>
          </cell>
          <cell r="Q37">
            <v>6</v>
          </cell>
          <cell r="S37">
            <v>13</v>
          </cell>
          <cell r="U37">
            <v>41</v>
          </cell>
          <cell r="V37">
            <v>57</v>
          </cell>
        </row>
        <row r="38">
          <cell r="B38" t="str">
            <v>E022-01-1041/2020</v>
          </cell>
          <cell r="C38" t="str">
            <v>Moses Mwangi KANGETHE</v>
          </cell>
          <cell r="D38">
            <v>7.5</v>
          </cell>
          <cell r="E38">
            <v>3</v>
          </cell>
          <cell r="G38">
            <v>5.25</v>
          </cell>
          <cell r="H38">
            <v>3.5</v>
          </cell>
          <cell r="I38">
            <v>3.5</v>
          </cell>
          <cell r="J38">
            <v>3.5</v>
          </cell>
          <cell r="K38">
            <v>9</v>
          </cell>
          <cell r="L38">
            <v>6</v>
          </cell>
          <cell r="N38">
            <v>7.5</v>
          </cell>
          <cell r="O38">
            <v>16.3</v>
          </cell>
          <cell r="P38">
            <v>11</v>
          </cell>
          <cell r="Q38">
            <v>18</v>
          </cell>
          <cell r="S38">
            <v>8</v>
          </cell>
          <cell r="U38">
            <v>37</v>
          </cell>
          <cell r="V38">
            <v>53</v>
          </cell>
        </row>
        <row r="39">
          <cell r="B39" t="str">
            <v>E022-01-1042/2020</v>
          </cell>
          <cell r="C39" t="str">
            <v>Stephen Munzyu MAINGI</v>
          </cell>
          <cell r="D39">
            <v>9</v>
          </cell>
          <cell r="E39">
            <v>6</v>
          </cell>
          <cell r="G39">
            <v>7.5</v>
          </cell>
          <cell r="H39">
            <v>2.5</v>
          </cell>
          <cell r="I39">
            <v>2.5</v>
          </cell>
          <cell r="J39">
            <v>2.5</v>
          </cell>
          <cell r="K39">
            <v>9</v>
          </cell>
          <cell r="L39">
            <v>6</v>
          </cell>
          <cell r="N39">
            <v>7.5</v>
          </cell>
          <cell r="O39">
            <v>17.5</v>
          </cell>
          <cell r="P39">
            <v>19</v>
          </cell>
          <cell r="Q39">
            <v>11</v>
          </cell>
          <cell r="S39">
            <v>14</v>
          </cell>
          <cell r="U39">
            <v>44</v>
          </cell>
          <cell r="V39">
            <v>62</v>
          </cell>
        </row>
        <row r="40">
          <cell r="B40" t="str">
            <v>E022-01-1043/2020</v>
          </cell>
          <cell r="C40" t="str">
            <v>Amos Sila MULWA</v>
          </cell>
          <cell r="D40">
            <v>2</v>
          </cell>
          <cell r="E40">
            <v>7</v>
          </cell>
          <cell r="G40">
            <v>4.5</v>
          </cell>
          <cell r="H40">
            <v>3</v>
          </cell>
          <cell r="I40">
            <v>3</v>
          </cell>
          <cell r="J40">
            <v>3</v>
          </cell>
          <cell r="K40">
            <v>12</v>
          </cell>
          <cell r="L40">
            <v>11</v>
          </cell>
          <cell r="N40">
            <v>11.5</v>
          </cell>
          <cell r="O40">
            <v>19</v>
          </cell>
          <cell r="P40">
            <v>21</v>
          </cell>
          <cell r="R40">
            <v>9</v>
          </cell>
          <cell r="S40">
            <v>9</v>
          </cell>
          <cell r="U40">
            <v>39</v>
          </cell>
          <cell r="V40">
            <v>58</v>
          </cell>
        </row>
        <row r="41">
          <cell r="B41" t="str">
            <v>E022-01-1044/2020</v>
          </cell>
          <cell r="C41" t="str">
            <v>Muthawa KIVAA</v>
          </cell>
          <cell r="D41">
            <v>7</v>
          </cell>
          <cell r="E41">
            <v>6.5</v>
          </cell>
          <cell r="G41">
            <v>6.75</v>
          </cell>
          <cell r="H41">
            <v>2</v>
          </cell>
          <cell r="I41">
            <v>2</v>
          </cell>
          <cell r="J41">
            <v>2</v>
          </cell>
          <cell r="K41">
            <v>12</v>
          </cell>
          <cell r="L41">
            <v>11</v>
          </cell>
          <cell r="N41">
            <v>11.5</v>
          </cell>
          <cell r="O41">
            <v>20.3</v>
          </cell>
          <cell r="P41">
            <v>19</v>
          </cell>
          <cell r="Q41">
            <v>7</v>
          </cell>
          <cell r="S41">
            <v>5</v>
          </cell>
          <cell r="U41">
            <v>31</v>
          </cell>
          <cell r="V41">
            <v>51</v>
          </cell>
        </row>
        <row r="42">
          <cell r="B42" t="str">
            <v>E022-01-1045/2020</v>
          </cell>
          <cell r="C42" t="str">
            <v>Joshua Maina KAMAU</v>
          </cell>
          <cell r="D42">
            <v>7.5</v>
          </cell>
          <cell r="E42">
            <v>6</v>
          </cell>
          <cell r="G42">
            <v>6.75</v>
          </cell>
          <cell r="H42">
            <v>2</v>
          </cell>
          <cell r="I42">
            <v>2</v>
          </cell>
          <cell r="J42">
            <v>2</v>
          </cell>
          <cell r="K42">
            <v>13</v>
          </cell>
          <cell r="L42">
            <v>10</v>
          </cell>
          <cell r="N42">
            <v>11.5</v>
          </cell>
          <cell r="O42">
            <v>20.3</v>
          </cell>
          <cell r="U42" t="str">
            <v/>
          </cell>
          <cell r="V42">
            <v>20</v>
          </cell>
        </row>
        <row r="43">
          <cell r="B43" t="str">
            <v>E022-01-1046/2020</v>
          </cell>
          <cell r="C43" t="str">
            <v>Sally Kinya KIMATHI</v>
          </cell>
          <cell r="D43">
            <v>7.5</v>
          </cell>
          <cell r="E43">
            <v>8</v>
          </cell>
          <cell r="G43">
            <v>7.75</v>
          </cell>
          <cell r="H43">
            <v>3</v>
          </cell>
          <cell r="I43">
            <v>3</v>
          </cell>
          <cell r="J43">
            <v>3</v>
          </cell>
          <cell r="K43">
            <v>9</v>
          </cell>
          <cell r="L43">
            <v>12</v>
          </cell>
          <cell r="N43">
            <v>10.5</v>
          </cell>
          <cell r="O43">
            <v>21.3</v>
          </cell>
          <cell r="P43">
            <v>16</v>
          </cell>
          <cell r="R43">
            <v>17</v>
          </cell>
          <cell r="S43">
            <v>13</v>
          </cell>
          <cell r="U43">
            <v>46</v>
          </cell>
          <cell r="V43">
            <v>67</v>
          </cell>
        </row>
        <row r="44">
          <cell r="B44" t="str">
            <v>E022-01-1047/2020</v>
          </cell>
          <cell r="C44" t="str">
            <v>Angela Waithera MAINA</v>
          </cell>
          <cell r="D44">
            <v>6</v>
          </cell>
          <cell r="E44">
            <v>5.5</v>
          </cell>
          <cell r="G44">
            <v>5.75</v>
          </cell>
          <cell r="H44">
            <v>2</v>
          </cell>
          <cell r="I44">
            <v>2</v>
          </cell>
          <cell r="J44">
            <v>2</v>
          </cell>
          <cell r="K44">
            <v>9</v>
          </cell>
          <cell r="L44">
            <v>12</v>
          </cell>
          <cell r="N44">
            <v>10.5</v>
          </cell>
          <cell r="O44">
            <v>18.3</v>
          </cell>
          <cell r="P44">
            <v>21</v>
          </cell>
          <cell r="R44">
            <v>14</v>
          </cell>
          <cell r="S44">
            <v>10</v>
          </cell>
          <cell r="U44">
            <v>45</v>
          </cell>
          <cell r="V44">
            <v>63</v>
          </cell>
        </row>
        <row r="45">
          <cell r="B45" t="str">
            <v>E022-01-1050/2020</v>
          </cell>
          <cell r="C45" t="str">
            <v>Lewis Murithi MWENDA</v>
          </cell>
          <cell r="D45">
            <v>7</v>
          </cell>
          <cell r="E45">
            <v>6.5</v>
          </cell>
          <cell r="G45">
            <v>6.75</v>
          </cell>
          <cell r="H45">
            <v>2.5</v>
          </cell>
          <cell r="I45">
            <v>2.5</v>
          </cell>
          <cell r="J45">
            <v>2.5</v>
          </cell>
          <cell r="K45">
            <v>13</v>
          </cell>
          <cell r="L45">
            <v>14</v>
          </cell>
          <cell r="N45">
            <v>13.5</v>
          </cell>
          <cell r="O45">
            <v>22.8</v>
          </cell>
          <cell r="P45">
            <v>17</v>
          </cell>
          <cell r="R45">
            <v>9</v>
          </cell>
          <cell r="S45">
            <v>15</v>
          </cell>
          <cell r="U45">
            <v>41</v>
          </cell>
          <cell r="V45">
            <v>64</v>
          </cell>
        </row>
        <row r="46">
          <cell r="B46" t="str">
            <v>E022-01-1052/2020</v>
          </cell>
          <cell r="C46" t="str">
            <v>Victor MWIRIGI</v>
          </cell>
          <cell r="D46">
            <v>7</v>
          </cell>
          <cell r="E46">
            <v>6.5</v>
          </cell>
          <cell r="G46">
            <v>6.75</v>
          </cell>
          <cell r="H46">
            <v>3</v>
          </cell>
          <cell r="I46">
            <v>3</v>
          </cell>
          <cell r="J46">
            <v>3</v>
          </cell>
          <cell r="K46">
            <v>9</v>
          </cell>
          <cell r="L46">
            <v>6</v>
          </cell>
          <cell r="N46">
            <v>7.5</v>
          </cell>
          <cell r="O46">
            <v>17.3</v>
          </cell>
          <cell r="P46">
            <v>17</v>
          </cell>
          <cell r="R46">
            <v>14</v>
          </cell>
          <cell r="S46">
            <v>1</v>
          </cell>
          <cell r="U46">
            <v>32</v>
          </cell>
          <cell r="V46">
            <v>49</v>
          </cell>
        </row>
        <row r="47">
          <cell r="B47" t="str">
            <v>E022-01-1054/2020</v>
          </cell>
          <cell r="C47" t="str">
            <v>Julius Righa MGHANGA</v>
          </cell>
          <cell r="D47">
            <v>7.5</v>
          </cell>
          <cell r="E47">
            <v>6</v>
          </cell>
          <cell r="G47">
            <v>6.75</v>
          </cell>
          <cell r="H47">
            <v>2.5</v>
          </cell>
          <cell r="I47">
            <v>2.5</v>
          </cell>
          <cell r="J47">
            <v>2.5</v>
          </cell>
          <cell r="K47">
            <v>12</v>
          </cell>
          <cell r="L47">
            <v>14</v>
          </cell>
          <cell r="N47">
            <v>13</v>
          </cell>
          <cell r="O47">
            <v>22.3</v>
          </cell>
          <cell r="P47">
            <v>20</v>
          </cell>
          <cell r="R47">
            <v>13</v>
          </cell>
          <cell r="S47">
            <v>17</v>
          </cell>
          <cell r="U47">
            <v>50</v>
          </cell>
          <cell r="V47">
            <v>72</v>
          </cell>
        </row>
        <row r="48">
          <cell r="B48" t="str">
            <v>E022-01-1055/2020</v>
          </cell>
          <cell r="C48" t="str">
            <v>Joe Albert NGIGI</v>
          </cell>
          <cell r="D48">
            <v>6.5</v>
          </cell>
          <cell r="E48">
            <v>4.5</v>
          </cell>
          <cell r="G48">
            <v>5.5</v>
          </cell>
          <cell r="H48">
            <v>3</v>
          </cell>
          <cell r="I48">
            <v>3</v>
          </cell>
          <cell r="J48">
            <v>3</v>
          </cell>
          <cell r="K48">
            <v>9</v>
          </cell>
          <cell r="L48">
            <v>6</v>
          </cell>
          <cell r="N48">
            <v>7.5</v>
          </cell>
          <cell r="O48">
            <v>16</v>
          </cell>
          <cell r="P48">
            <v>24</v>
          </cell>
          <cell r="Q48">
            <v>12</v>
          </cell>
          <cell r="S48">
            <v>14</v>
          </cell>
          <cell r="U48">
            <v>50</v>
          </cell>
          <cell r="V48">
            <v>66</v>
          </cell>
        </row>
        <row r="49">
          <cell r="B49" t="str">
            <v>E022-01-1056/2020</v>
          </cell>
          <cell r="C49" t="str">
            <v>Michael Adrian NGURU</v>
          </cell>
          <cell r="D49">
            <v>6.5</v>
          </cell>
          <cell r="E49">
            <v>4.5</v>
          </cell>
          <cell r="G49">
            <v>5.5</v>
          </cell>
          <cell r="H49">
            <v>3.5</v>
          </cell>
          <cell r="I49">
            <v>3.5</v>
          </cell>
          <cell r="J49">
            <v>3.5</v>
          </cell>
          <cell r="K49">
            <v>9</v>
          </cell>
          <cell r="L49">
            <v>9</v>
          </cell>
          <cell r="N49">
            <v>9</v>
          </cell>
          <cell r="O49">
            <v>18</v>
          </cell>
          <cell r="P49">
            <v>15</v>
          </cell>
          <cell r="Q49">
            <v>11</v>
          </cell>
          <cell r="S49">
            <v>10</v>
          </cell>
          <cell r="U49">
            <v>36</v>
          </cell>
          <cell r="V49">
            <v>54</v>
          </cell>
        </row>
        <row r="50">
          <cell r="B50" t="str">
            <v>E022-01-1057/2020</v>
          </cell>
          <cell r="C50" t="str">
            <v>Gad Kimathi MURITHI</v>
          </cell>
          <cell r="D50">
            <v>7.5</v>
          </cell>
          <cell r="E50">
            <v>6</v>
          </cell>
          <cell r="G50">
            <v>6.75</v>
          </cell>
          <cell r="H50">
            <v>2</v>
          </cell>
          <cell r="I50">
            <v>2</v>
          </cell>
          <cell r="J50">
            <v>2</v>
          </cell>
          <cell r="K50">
            <v>13</v>
          </cell>
          <cell r="L50">
            <v>10</v>
          </cell>
          <cell r="N50">
            <v>11.5</v>
          </cell>
          <cell r="O50">
            <v>20.3</v>
          </cell>
          <cell r="P50">
            <v>21</v>
          </cell>
          <cell r="Q50">
            <v>10</v>
          </cell>
          <cell r="S50">
            <v>14</v>
          </cell>
          <cell r="U50">
            <v>45</v>
          </cell>
          <cell r="V50">
            <v>65</v>
          </cell>
        </row>
        <row r="51">
          <cell r="B51" t="str">
            <v>E022-01-1058/2020</v>
          </cell>
          <cell r="C51" t="str">
            <v>Brighton Kariuki MURANGIRI</v>
          </cell>
          <cell r="D51">
            <v>6.5</v>
          </cell>
          <cell r="E51">
            <v>4.5</v>
          </cell>
          <cell r="G51">
            <v>5.5</v>
          </cell>
          <cell r="H51">
            <v>3</v>
          </cell>
          <cell r="I51">
            <v>3</v>
          </cell>
          <cell r="J51">
            <v>3</v>
          </cell>
          <cell r="K51">
            <v>13</v>
          </cell>
          <cell r="L51">
            <v>12</v>
          </cell>
          <cell r="N51">
            <v>12.5</v>
          </cell>
          <cell r="O51">
            <v>21</v>
          </cell>
          <cell r="P51">
            <v>23</v>
          </cell>
          <cell r="Q51">
            <v>10</v>
          </cell>
          <cell r="R51">
            <v>10</v>
          </cell>
          <cell r="U51">
            <v>43</v>
          </cell>
          <cell r="V51">
            <v>64</v>
          </cell>
        </row>
        <row r="52">
          <cell r="B52" t="str">
            <v>E022-01-1060/2020</v>
          </cell>
          <cell r="C52" t="str">
            <v>Joshua NYANDWAKI</v>
          </cell>
          <cell r="D52">
            <v>8</v>
          </cell>
          <cell r="E52">
            <v>4</v>
          </cell>
          <cell r="G52">
            <v>6.0000000000000009</v>
          </cell>
          <cell r="H52">
            <v>2.5</v>
          </cell>
          <cell r="I52">
            <v>2.5</v>
          </cell>
          <cell r="J52">
            <v>2.5</v>
          </cell>
          <cell r="K52">
            <v>12</v>
          </cell>
          <cell r="L52">
            <v>11</v>
          </cell>
          <cell r="N52">
            <v>11.5</v>
          </cell>
          <cell r="O52">
            <v>20</v>
          </cell>
          <cell r="P52">
            <v>17</v>
          </cell>
          <cell r="R52">
            <v>7</v>
          </cell>
          <cell r="T52">
            <v>12</v>
          </cell>
          <cell r="U52">
            <v>36</v>
          </cell>
          <cell r="V52">
            <v>56</v>
          </cell>
        </row>
        <row r="53">
          <cell r="B53" t="str">
            <v>E022-01-1061/2020</v>
          </cell>
          <cell r="C53" t="str">
            <v>Wyntone Makomere OMUKA</v>
          </cell>
          <cell r="D53">
            <v>7.5</v>
          </cell>
          <cell r="E53">
            <v>6</v>
          </cell>
          <cell r="G53">
            <v>6.75</v>
          </cell>
          <cell r="H53">
            <v>3</v>
          </cell>
          <cell r="I53">
            <v>3</v>
          </cell>
          <cell r="J53">
            <v>3</v>
          </cell>
          <cell r="K53">
            <v>13</v>
          </cell>
          <cell r="L53">
            <v>10</v>
          </cell>
          <cell r="N53">
            <v>11.5</v>
          </cell>
          <cell r="O53">
            <v>21.3</v>
          </cell>
          <cell r="P53">
            <v>21</v>
          </cell>
          <cell r="Q53">
            <v>10</v>
          </cell>
          <cell r="S53">
            <v>12</v>
          </cell>
          <cell r="U53">
            <v>43</v>
          </cell>
          <cell r="V53">
            <v>64</v>
          </cell>
        </row>
        <row r="54">
          <cell r="B54" t="str">
            <v>E022-01-1062/2020</v>
          </cell>
          <cell r="C54" t="str">
            <v>Lawrence Kipyegon LANGAT</v>
          </cell>
          <cell r="D54">
            <v>2</v>
          </cell>
          <cell r="E54">
            <v>7</v>
          </cell>
          <cell r="G54">
            <v>4.5</v>
          </cell>
          <cell r="H54">
            <v>2</v>
          </cell>
          <cell r="I54">
            <v>2</v>
          </cell>
          <cell r="J54">
            <v>2</v>
          </cell>
          <cell r="K54">
            <v>7</v>
          </cell>
          <cell r="L54">
            <v>8</v>
          </cell>
          <cell r="N54">
            <v>7.5</v>
          </cell>
          <cell r="O54">
            <v>14</v>
          </cell>
          <cell r="P54">
            <v>15</v>
          </cell>
          <cell r="R54">
            <v>10</v>
          </cell>
          <cell r="S54">
            <v>18</v>
          </cell>
          <cell r="U54">
            <v>43</v>
          </cell>
          <cell r="V54">
            <v>57</v>
          </cell>
        </row>
        <row r="55">
          <cell r="B55" t="str">
            <v>E022-01-1063/2020</v>
          </cell>
          <cell r="C55" t="str">
            <v>Tracy Atieno OCHIENG</v>
          </cell>
          <cell r="D55">
            <v>6</v>
          </cell>
          <cell r="E55">
            <v>5.5</v>
          </cell>
          <cell r="G55">
            <v>5.75</v>
          </cell>
          <cell r="H55">
            <v>2</v>
          </cell>
          <cell r="I55">
            <v>2</v>
          </cell>
          <cell r="J55">
            <v>2</v>
          </cell>
          <cell r="K55">
            <v>12</v>
          </cell>
          <cell r="L55">
            <v>10</v>
          </cell>
          <cell r="N55">
            <v>11</v>
          </cell>
          <cell r="O55">
            <v>18.8</v>
          </cell>
          <cell r="P55">
            <v>24</v>
          </cell>
          <cell r="Q55">
            <v>14</v>
          </cell>
          <cell r="S55">
            <v>15</v>
          </cell>
          <cell r="U55">
            <v>53</v>
          </cell>
          <cell r="V55">
            <v>72</v>
          </cell>
        </row>
        <row r="56">
          <cell r="B56" t="str">
            <v>E022-01-1064/2020</v>
          </cell>
          <cell r="C56" t="str">
            <v>Michael OMOLO</v>
          </cell>
          <cell r="D56">
            <v>5.5</v>
          </cell>
          <cell r="E56">
            <v>3</v>
          </cell>
          <cell r="G56">
            <v>4.25</v>
          </cell>
          <cell r="H56">
            <v>3</v>
          </cell>
          <cell r="I56">
            <v>3</v>
          </cell>
          <cell r="J56">
            <v>3</v>
          </cell>
          <cell r="K56">
            <v>9</v>
          </cell>
          <cell r="L56">
            <v>12</v>
          </cell>
          <cell r="N56">
            <v>10.5</v>
          </cell>
          <cell r="O56">
            <v>17.8</v>
          </cell>
          <cell r="P56">
            <v>20</v>
          </cell>
          <cell r="R56">
            <v>11</v>
          </cell>
          <cell r="S56">
            <v>15</v>
          </cell>
          <cell r="U56">
            <v>46</v>
          </cell>
          <cell r="V56">
            <v>64</v>
          </cell>
        </row>
        <row r="57">
          <cell r="B57" t="str">
            <v>E022-01-1065/2020</v>
          </cell>
          <cell r="C57" t="str">
            <v>Brian Kiprono KOTON</v>
          </cell>
          <cell r="D57">
            <v>7.5</v>
          </cell>
          <cell r="E57">
            <v>8</v>
          </cell>
          <cell r="G57">
            <v>7.75</v>
          </cell>
          <cell r="H57">
            <v>2.5</v>
          </cell>
          <cell r="I57">
            <v>2.5</v>
          </cell>
          <cell r="J57">
            <v>2.5</v>
          </cell>
          <cell r="K57">
            <v>12</v>
          </cell>
          <cell r="L57">
            <v>11</v>
          </cell>
          <cell r="N57">
            <v>11.5</v>
          </cell>
          <cell r="O57">
            <v>21.8</v>
          </cell>
          <cell r="P57">
            <v>18</v>
          </cell>
          <cell r="R57">
            <v>6</v>
          </cell>
          <cell r="S57">
            <v>10</v>
          </cell>
          <cell r="U57">
            <v>34</v>
          </cell>
          <cell r="V57">
            <v>56</v>
          </cell>
        </row>
        <row r="58">
          <cell r="B58" t="str">
            <v>E022-01-1066/2020</v>
          </cell>
          <cell r="C58" t="str">
            <v>Christopher GITAU</v>
          </cell>
          <cell r="D58">
            <v>7</v>
          </cell>
          <cell r="E58">
            <v>7</v>
          </cell>
          <cell r="G58">
            <v>7</v>
          </cell>
          <cell r="H58">
            <v>2.5</v>
          </cell>
          <cell r="I58">
            <v>2.5</v>
          </cell>
          <cell r="J58">
            <v>2.5</v>
          </cell>
          <cell r="K58">
            <v>9</v>
          </cell>
          <cell r="L58">
            <v>12</v>
          </cell>
          <cell r="N58">
            <v>10.5</v>
          </cell>
          <cell r="O58">
            <v>20</v>
          </cell>
          <cell r="P58">
            <v>25</v>
          </cell>
          <cell r="Q58">
            <v>8</v>
          </cell>
          <cell r="T58">
            <v>8</v>
          </cell>
          <cell r="U58">
            <v>41</v>
          </cell>
          <cell r="V58">
            <v>61</v>
          </cell>
        </row>
        <row r="59">
          <cell r="B59" t="str">
            <v>E022-01-1067/2020</v>
          </cell>
          <cell r="C59" t="str">
            <v>Florence Auma ODERO</v>
          </cell>
          <cell r="D59">
            <v>7</v>
          </cell>
          <cell r="E59">
            <v>6</v>
          </cell>
          <cell r="G59">
            <v>6.4999999999999991</v>
          </cell>
          <cell r="H59">
            <v>2.5</v>
          </cell>
          <cell r="I59">
            <v>2.5</v>
          </cell>
          <cell r="J59">
            <v>2.5</v>
          </cell>
          <cell r="K59">
            <v>12</v>
          </cell>
          <cell r="L59">
            <v>14</v>
          </cell>
          <cell r="N59">
            <v>13</v>
          </cell>
          <cell r="O59">
            <v>22</v>
          </cell>
          <cell r="U59" t="str">
            <v/>
          </cell>
          <cell r="V59">
            <v>22</v>
          </cell>
        </row>
        <row r="60">
          <cell r="B60" t="str">
            <v>E022-01-1068/2020</v>
          </cell>
          <cell r="C60" t="str">
            <v>Nicholus Kamau NG'ANG'A</v>
          </cell>
          <cell r="D60">
            <v>8.5</v>
          </cell>
          <cell r="E60">
            <v>8.5</v>
          </cell>
          <cell r="G60">
            <v>8.5</v>
          </cell>
          <cell r="H60">
            <v>2</v>
          </cell>
          <cell r="I60">
            <v>2</v>
          </cell>
          <cell r="J60">
            <v>2</v>
          </cell>
          <cell r="K60">
            <v>9</v>
          </cell>
          <cell r="L60">
            <v>9</v>
          </cell>
          <cell r="N60">
            <v>9</v>
          </cell>
          <cell r="O60">
            <v>19.5</v>
          </cell>
          <cell r="P60">
            <v>13</v>
          </cell>
          <cell r="R60">
            <v>9</v>
          </cell>
          <cell r="S60">
            <v>6</v>
          </cell>
          <cell r="U60">
            <v>28</v>
          </cell>
          <cell r="V60">
            <v>48</v>
          </cell>
        </row>
        <row r="61">
          <cell r="B61" t="str">
            <v>E022-01-1069/2020</v>
          </cell>
          <cell r="C61" t="str">
            <v>Raymond KILONZO</v>
          </cell>
          <cell r="D61">
            <v>7.5</v>
          </cell>
          <cell r="E61">
            <v>8</v>
          </cell>
          <cell r="G61">
            <v>7.75</v>
          </cell>
          <cell r="H61">
            <v>3</v>
          </cell>
          <cell r="I61">
            <v>3</v>
          </cell>
          <cell r="J61">
            <v>3</v>
          </cell>
          <cell r="K61">
            <v>12</v>
          </cell>
          <cell r="L61">
            <v>11</v>
          </cell>
          <cell r="N61">
            <v>11.5</v>
          </cell>
          <cell r="O61">
            <v>22.3</v>
          </cell>
          <cell r="P61">
            <v>16</v>
          </cell>
          <cell r="R61">
            <v>4</v>
          </cell>
          <cell r="S61">
            <v>14</v>
          </cell>
          <cell r="U61">
            <v>34</v>
          </cell>
          <cell r="V61">
            <v>56</v>
          </cell>
        </row>
        <row r="62">
          <cell r="B62" t="str">
            <v>E022-01-1070/2020</v>
          </cell>
          <cell r="C62" t="str">
            <v>Benclinton Makembu MURIITHI</v>
          </cell>
          <cell r="D62">
            <v>7.5</v>
          </cell>
          <cell r="E62">
            <v>8</v>
          </cell>
          <cell r="G62">
            <v>7.75</v>
          </cell>
          <cell r="H62">
            <v>3.5</v>
          </cell>
          <cell r="I62">
            <v>3.5</v>
          </cell>
          <cell r="J62">
            <v>3.5</v>
          </cell>
          <cell r="K62">
            <v>12</v>
          </cell>
          <cell r="L62">
            <v>14</v>
          </cell>
          <cell r="N62">
            <v>13</v>
          </cell>
          <cell r="O62">
            <v>24.3</v>
          </cell>
          <cell r="P62">
            <v>15</v>
          </cell>
          <cell r="Q62">
            <v>7</v>
          </cell>
          <cell r="S62">
            <v>14</v>
          </cell>
          <cell r="U62">
            <v>36</v>
          </cell>
          <cell r="V62">
            <v>60</v>
          </cell>
        </row>
        <row r="63">
          <cell r="B63" t="str">
            <v>E022-01-1071/2020</v>
          </cell>
          <cell r="C63" t="str">
            <v>David Karanja MWANGI</v>
          </cell>
          <cell r="D63">
            <v>7.5</v>
          </cell>
          <cell r="E63">
            <v>8</v>
          </cell>
          <cell r="G63">
            <v>7.75</v>
          </cell>
          <cell r="H63">
            <v>3.5</v>
          </cell>
          <cell r="I63">
            <v>4</v>
          </cell>
          <cell r="J63">
            <v>3.75</v>
          </cell>
          <cell r="K63">
            <v>7</v>
          </cell>
          <cell r="L63">
            <v>8</v>
          </cell>
          <cell r="N63">
            <v>7.5</v>
          </cell>
          <cell r="O63">
            <v>19</v>
          </cell>
          <cell r="P63">
            <v>22</v>
          </cell>
          <cell r="R63">
            <v>10</v>
          </cell>
          <cell r="S63">
            <v>9</v>
          </cell>
          <cell r="U63">
            <v>41</v>
          </cell>
          <cell r="V63">
            <v>60</v>
          </cell>
        </row>
        <row r="64">
          <cell r="B64" t="str">
            <v>E022-01-1072/2020</v>
          </cell>
          <cell r="C64" t="str">
            <v>Austin Kaburia KIBAARA</v>
          </cell>
          <cell r="D64">
            <v>8</v>
          </cell>
          <cell r="E64">
            <v>7.5</v>
          </cell>
          <cell r="G64">
            <v>7.75</v>
          </cell>
          <cell r="H64">
            <v>3</v>
          </cell>
          <cell r="I64">
            <v>3</v>
          </cell>
          <cell r="J64">
            <v>3</v>
          </cell>
          <cell r="K64">
            <v>7</v>
          </cell>
          <cell r="L64">
            <v>8</v>
          </cell>
          <cell r="N64">
            <v>7.5</v>
          </cell>
          <cell r="O64">
            <v>18.3</v>
          </cell>
          <cell r="P64">
            <v>10</v>
          </cell>
          <cell r="Q64">
            <v>4</v>
          </cell>
          <cell r="S64">
            <v>9</v>
          </cell>
          <cell r="U64">
            <v>23</v>
          </cell>
          <cell r="V64">
            <v>41</v>
          </cell>
        </row>
        <row r="65">
          <cell r="B65" t="str">
            <v>E022-01-1074/2020</v>
          </cell>
          <cell r="C65" t="str">
            <v>Ian Kiptoo ROTICH</v>
          </cell>
          <cell r="D65">
            <v>8</v>
          </cell>
          <cell r="E65">
            <v>7.5</v>
          </cell>
          <cell r="G65">
            <v>7.75</v>
          </cell>
          <cell r="H65">
            <v>3</v>
          </cell>
          <cell r="I65">
            <v>3</v>
          </cell>
          <cell r="J65">
            <v>3</v>
          </cell>
          <cell r="K65">
            <v>13</v>
          </cell>
          <cell r="L65">
            <v>12</v>
          </cell>
          <cell r="N65">
            <v>12.5</v>
          </cell>
          <cell r="O65">
            <v>23.3</v>
          </cell>
          <cell r="P65">
            <v>14</v>
          </cell>
          <cell r="Q65">
            <v>7</v>
          </cell>
          <cell r="S65">
            <v>11</v>
          </cell>
          <cell r="U65">
            <v>32</v>
          </cell>
          <cell r="V65">
            <v>55</v>
          </cell>
        </row>
        <row r="66">
          <cell r="B66" t="str">
            <v>E022-01-1075/2020</v>
          </cell>
          <cell r="C66" t="str">
            <v>Kiprotich Don KIPTANUI</v>
          </cell>
          <cell r="D66">
            <v>7.5</v>
          </cell>
          <cell r="E66">
            <v>8</v>
          </cell>
          <cell r="G66">
            <v>7.75</v>
          </cell>
          <cell r="H66">
            <v>3.5</v>
          </cell>
          <cell r="I66">
            <v>3.5</v>
          </cell>
          <cell r="J66">
            <v>3.5</v>
          </cell>
          <cell r="K66">
            <v>9</v>
          </cell>
          <cell r="L66">
            <v>9</v>
          </cell>
          <cell r="N66">
            <v>9</v>
          </cell>
          <cell r="O66">
            <v>20.3</v>
          </cell>
          <cell r="P66">
            <v>14</v>
          </cell>
          <cell r="Q66">
            <v>13</v>
          </cell>
          <cell r="S66">
            <v>16</v>
          </cell>
          <cell r="U66">
            <v>43</v>
          </cell>
          <cell r="V66">
            <v>63</v>
          </cell>
        </row>
        <row r="67">
          <cell r="B67" t="str">
            <v>E022-01-1076/2020</v>
          </cell>
          <cell r="C67" t="str">
            <v>Victory Ayuma SITATI</v>
          </cell>
          <cell r="D67">
            <v>5.5</v>
          </cell>
          <cell r="E67">
            <v>3</v>
          </cell>
          <cell r="G67">
            <v>4.25</v>
          </cell>
          <cell r="H67">
            <v>2.5</v>
          </cell>
          <cell r="I67">
            <v>2.5</v>
          </cell>
          <cell r="J67">
            <v>2.5</v>
          </cell>
          <cell r="K67">
            <v>12</v>
          </cell>
          <cell r="L67">
            <v>11</v>
          </cell>
          <cell r="N67">
            <v>11.5</v>
          </cell>
          <cell r="O67">
            <v>18.3</v>
          </cell>
          <cell r="P67">
            <v>22</v>
          </cell>
          <cell r="Q67">
            <v>14</v>
          </cell>
          <cell r="S67">
            <v>10</v>
          </cell>
          <cell r="U67">
            <v>46</v>
          </cell>
          <cell r="V67">
            <v>64</v>
          </cell>
        </row>
        <row r="68">
          <cell r="B68" t="str">
            <v>E022-01-1077/2020</v>
          </cell>
          <cell r="C68" t="str">
            <v>Emmanuel Kimeres KAPKONI</v>
          </cell>
          <cell r="D68">
            <v>7.5</v>
          </cell>
          <cell r="E68">
            <v>6</v>
          </cell>
          <cell r="G68">
            <v>6.75</v>
          </cell>
          <cell r="H68">
            <v>2.5</v>
          </cell>
          <cell r="I68">
            <v>2.5</v>
          </cell>
          <cell r="J68">
            <v>2.5</v>
          </cell>
          <cell r="K68">
            <v>13</v>
          </cell>
          <cell r="L68">
            <v>10</v>
          </cell>
          <cell r="N68">
            <v>11.5</v>
          </cell>
          <cell r="O68">
            <v>20.8</v>
          </cell>
          <cell r="P68">
            <v>23</v>
          </cell>
          <cell r="Q68">
            <v>9</v>
          </cell>
          <cell r="S68">
            <v>15</v>
          </cell>
          <cell r="U68">
            <v>47</v>
          </cell>
          <cell r="V68">
            <v>68</v>
          </cell>
        </row>
        <row r="69">
          <cell r="B69" t="str">
            <v>E022-01-1078/2020</v>
          </cell>
          <cell r="C69" t="str">
            <v>Collins Kipkogei KIPLAGAT</v>
          </cell>
          <cell r="D69">
            <v>5</v>
          </cell>
          <cell r="E69">
            <v>5.5</v>
          </cell>
          <cell r="G69">
            <v>5.25</v>
          </cell>
          <cell r="H69">
            <v>2.5</v>
          </cell>
          <cell r="I69">
            <v>2.5</v>
          </cell>
          <cell r="J69">
            <v>2.5</v>
          </cell>
          <cell r="K69">
            <v>13</v>
          </cell>
          <cell r="L69">
            <v>10</v>
          </cell>
          <cell r="N69">
            <v>11.5</v>
          </cell>
          <cell r="O69">
            <v>19.3</v>
          </cell>
          <cell r="P69">
            <v>18</v>
          </cell>
          <cell r="Q69">
            <v>7</v>
          </cell>
          <cell r="S69">
            <v>12</v>
          </cell>
          <cell r="U69">
            <v>37</v>
          </cell>
          <cell r="V69">
            <v>56</v>
          </cell>
        </row>
        <row r="70">
          <cell r="B70" t="str">
            <v>E022-01-1079/2020</v>
          </cell>
          <cell r="C70" t="str">
            <v>Seth Baraka WEKESA</v>
          </cell>
          <cell r="D70">
            <v>8.5</v>
          </cell>
          <cell r="E70">
            <v>8.5</v>
          </cell>
          <cell r="G70">
            <v>8.5</v>
          </cell>
          <cell r="H70">
            <v>2.5</v>
          </cell>
          <cell r="I70">
            <v>2.5</v>
          </cell>
          <cell r="J70">
            <v>2.5</v>
          </cell>
          <cell r="K70">
            <v>7</v>
          </cell>
          <cell r="L70">
            <v>8</v>
          </cell>
          <cell r="N70">
            <v>7.5</v>
          </cell>
          <cell r="O70">
            <v>18.5</v>
          </cell>
          <cell r="P70">
            <v>18</v>
          </cell>
          <cell r="R70">
            <v>4</v>
          </cell>
          <cell r="S70">
            <v>4</v>
          </cell>
          <cell r="U70">
            <v>26</v>
          </cell>
          <cell r="V70">
            <v>45</v>
          </cell>
        </row>
        <row r="71">
          <cell r="B71" t="str">
            <v>E022-01-1080/2020</v>
          </cell>
          <cell r="C71" t="str">
            <v>Collins Mumo MANTHI</v>
          </cell>
          <cell r="D71">
            <v>8.5</v>
          </cell>
          <cell r="E71">
            <v>8.5</v>
          </cell>
          <cell r="G71">
            <v>8.5</v>
          </cell>
          <cell r="H71">
            <v>2.5</v>
          </cell>
          <cell r="I71">
            <v>2.5</v>
          </cell>
          <cell r="J71">
            <v>2.5</v>
          </cell>
          <cell r="K71">
            <v>7</v>
          </cell>
          <cell r="L71">
            <v>8</v>
          </cell>
          <cell r="N71">
            <v>7.5</v>
          </cell>
          <cell r="O71">
            <v>18.5</v>
          </cell>
          <cell r="P71">
            <v>14</v>
          </cell>
          <cell r="Q71">
            <v>6</v>
          </cell>
          <cell r="S71">
            <v>12</v>
          </cell>
          <cell r="U71">
            <v>32</v>
          </cell>
          <cell r="V71">
            <v>51</v>
          </cell>
        </row>
        <row r="72">
          <cell r="B72" t="str">
            <v>E022-01-1081/2020</v>
          </cell>
          <cell r="C72" t="str">
            <v>Davies Musheni SHISIA</v>
          </cell>
          <cell r="D72">
            <v>6</v>
          </cell>
          <cell r="E72">
            <v>4</v>
          </cell>
          <cell r="G72">
            <v>5</v>
          </cell>
          <cell r="H72">
            <v>2</v>
          </cell>
          <cell r="I72">
            <v>2</v>
          </cell>
          <cell r="J72">
            <v>2</v>
          </cell>
          <cell r="K72">
            <v>12</v>
          </cell>
          <cell r="L72">
            <v>11</v>
          </cell>
          <cell r="N72">
            <v>11.5</v>
          </cell>
          <cell r="O72">
            <v>18.5</v>
          </cell>
          <cell r="P72">
            <v>17</v>
          </cell>
          <cell r="Q72">
            <v>9</v>
          </cell>
          <cell r="S72">
            <v>8</v>
          </cell>
          <cell r="U72">
            <v>34</v>
          </cell>
          <cell r="V72">
            <v>53</v>
          </cell>
        </row>
        <row r="73">
          <cell r="B73" t="str">
            <v>E022-01-1082/2020</v>
          </cell>
          <cell r="C73" t="str">
            <v>Ray Wafula WEKESA</v>
          </cell>
          <cell r="D73">
            <v>8.5</v>
          </cell>
          <cell r="E73">
            <v>8.5</v>
          </cell>
          <cell r="G73">
            <v>8.5</v>
          </cell>
          <cell r="H73">
            <v>2</v>
          </cell>
          <cell r="I73">
            <v>2</v>
          </cell>
          <cell r="J73">
            <v>2</v>
          </cell>
          <cell r="K73">
            <v>12</v>
          </cell>
          <cell r="L73">
            <v>14</v>
          </cell>
          <cell r="N73">
            <v>13</v>
          </cell>
          <cell r="O73">
            <v>23.5</v>
          </cell>
          <cell r="P73">
            <v>24</v>
          </cell>
          <cell r="R73">
            <v>8</v>
          </cell>
          <cell r="S73">
            <v>18</v>
          </cell>
          <cell r="U73">
            <v>50</v>
          </cell>
          <cell r="V73">
            <v>74</v>
          </cell>
        </row>
        <row r="74">
          <cell r="B74" t="str">
            <v>E022-01-1083/2020</v>
          </cell>
          <cell r="C74" t="str">
            <v>Randy Baraka Mumelo SIMIYU</v>
          </cell>
          <cell r="D74">
            <v>6.5</v>
          </cell>
          <cell r="E74">
            <v>4.5</v>
          </cell>
          <cell r="G74">
            <v>5.5</v>
          </cell>
          <cell r="H74">
            <v>3</v>
          </cell>
          <cell r="I74">
            <v>3</v>
          </cell>
          <cell r="J74">
            <v>3</v>
          </cell>
          <cell r="K74">
            <v>9</v>
          </cell>
          <cell r="L74">
            <v>12</v>
          </cell>
          <cell r="N74">
            <v>10.5</v>
          </cell>
          <cell r="O74">
            <v>19</v>
          </cell>
          <cell r="P74">
            <v>16</v>
          </cell>
          <cell r="Q74">
            <v>12</v>
          </cell>
          <cell r="S74">
            <v>14</v>
          </cell>
          <cell r="U74">
            <v>42</v>
          </cell>
          <cell r="V74">
            <v>61</v>
          </cell>
        </row>
        <row r="75">
          <cell r="B75" t="str">
            <v>E022-01-1084/2020</v>
          </cell>
          <cell r="C75" t="str">
            <v>Farries Ngai SEDA</v>
          </cell>
          <cell r="D75">
            <v>2</v>
          </cell>
          <cell r="E75">
            <v>7</v>
          </cell>
          <cell r="G75">
            <v>4.5</v>
          </cell>
          <cell r="H75">
            <v>1.5</v>
          </cell>
          <cell r="I75">
            <v>1.5</v>
          </cell>
          <cell r="J75">
            <v>1.5</v>
          </cell>
          <cell r="K75">
            <v>9</v>
          </cell>
          <cell r="L75">
            <v>9</v>
          </cell>
          <cell r="N75">
            <v>9</v>
          </cell>
          <cell r="O75">
            <v>15</v>
          </cell>
          <cell r="P75">
            <v>18</v>
          </cell>
          <cell r="Q75">
            <v>8</v>
          </cell>
          <cell r="S75">
            <v>15</v>
          </cell>
          <cell r="U75">
            <v>41</v>
          </cell>
          <cell r="V75">
            <v>56</v>
          </cell>
        </row>
        <row r="76">
          <cell r="B76" t="str">
            <v>E022-01-1085/2020</v>
          </cell>
          <cell r="C76" t="str">
            <v>Kelvin Ochieng OMONDI</v>
          </cell>
          <cell r="D76">
            <v>7</v>
          </cell>
          <cell r="E76">
            <v>5</v>
          </cell>
          <cell r="G76">
            <v>6</v>
          </cell>
          <cell r="H76">
            <v>2</v>
          </cell>
          <cell r="I76">
            <v>2</v>
          </cell>
          <cell r="J76">
            <v>2</v>
          </cell>
          <cell r="K76">
            <v>12</v>
          </cell>
          <cell r="L76">
            <v>14</v>
          </cell>
          <cell r="N76">
            <v>13</v>
          </cell>
          <cell r="O76">
            <v>21</v>
          </cell>
          <cell r="P76">
            <v>21</v>
          </cell>
          <cell r="Q76">
            <v>7</v>
          </cell>
          <cell r="S76">
            <v>9</v>
          </cell>
          <cell r="U76">
            <v>37</v>
          </cell>
          <cell r="V76">
            <v>58</v>
          </cell>
        </row>
        <row r="77">
          <cell r="B77" t="str">
            <v>E022-01-1086/2020</v>
          </cell>
          <cell r="C77" t="str">
            <v>Rony Oronje ONYANGO</v>
          </cell>
          <cell r="D77">
            <v>7.5</v>
          </cell>
          <cell r="E77">
            <v>3</v>
          </cell>
          <cell r="G77">
            <v>5.25</v>
          </cell>
          <cell r="H77">
            <v>3</v>
          </cell>
          <cell r="I77">
            <v>3</v>
          </cell>
          <cell r="J77">
            <v>3</v>
          </cell>
          <cell r="K77">
            <v>7</v>
          </cell>
          <cell r="L77">
            <v>8</v>
          </cell>
          <cell r="N77">
            <v>7.5</v>
          </cell>
          <cell r="O77">
            <v>15.8</v>
          </cell>
          <cell r="P77">
            <v>22</v>
          </cell>
          <cell r="Q77">
            <v>1</v>
          </cell>
          <cell r="S77">
            <v>5</v>
          </cell>
          <cell r="U77">
            <v>28</v>
          </cell>
          <cell r="V77">
            <v>44</v>
          </cell>
        </row>
        <row r="78">
          <cell r="B78" t="str">
            <v>E022-01-1087/2020</v>
          </cell>
          <cell r="C78" t="str">
            <v>Geoffrey Elly NISSI</v>
          </cell>
          <cell r="D78">
            <v>2</v>
          </cell>
          <cell r="E78">
            <v>7</v>
          </cell>
          <cell r="G78">
            <v>4.5</v>
          </cell>
          <cell r="H78">
            <v>2.5</v>
          </cell>
          <cell r="I78">
            <v>2.5</v>
          </cell>
          <cell r="J78">
            <v>2.5</v>
          </cell>
          <cell r="K78">
            <v>12</v>
          </cell>
          <cell r="L78">
            <v>12</v>
          </cell>
          <cell r="N78">
            <v>12</v>
          </cell>
          <cell r="O78">
            <v>19</v>
          </cell>
          <cell r="P78">
            <v>15</v>
          </cell>
          <cell r="Q78">
            <v>9</v>
          </cell>
          <cell r="S78">
            <v>15</v>
          </cell>
          <cell r="U78">
            <v>39</v>
          </cell>
          <cell r="V78">
            <v>58</v>
          </cell>
        </row>
        <row r="79">
          <cell r="B79" t="str">
            <v>E022-01-1089/2020</v>
          </cell>
          <cell r="C79" t="str">
            <v>David MISANGO</v>
          </cell>
          <cell r="D79">
            <v>8.5</v>
          </cell>
          <cell r="E79">
            <v>8.5</v>
          </cell>
          <cell r="G79">
            <v>8.5</v>
          </cell>
          <cell r="H79">
            <v>2.5</v>
          </cell>
          <cell r="I79">
            <v>2.5</v>
          </cell>
          <cell r="J79">
            <v>2.5</v>
          </cell>
          <cell r="K79">
            <v>9</v>
          </cell>
          <cell r="L79">
            <v>12</v>
          </cell>
          <cell r="N79">
            <v>10.5</v>
          </cell>
          <cell r="O79">
            <v>21.5</v>
          </cell>
          <cell r="P79">
            <v>16</v>
          </cell>
          <cell r="Q79">
            <v>7</v>
          </cell>
          <cell r="S79">
            <v>12</v>
          </cell>
          <cell r="U79">
            <v>35</v>
          </cell>
          <cell r="V79">
            <v>57</v>
          </cell>
        </row>
        <row r="80">
          <cell r="B80" t="str">
            <v>E022-01-1090/2020</v>
          </cell>
          <cell r="C80" t="str">
            <v>Ignatius Kiptoo RUTO</v>
          </cell>
          <cell r="D80">
            <v>7.5</v>
          </cell>
          <cell r="E80">
            <v>3</v>
          </cell>
          <cell r="G80">
            <v>5.25</v>
          </cell>
          <cell r="H80">
            <v>2.5</v>
          </cell>
          <cell r="I80">
            <v>2.5</v>
          </cell>
          <cell r="J80">
            <v>2.5</v>
          </cell>
          <cell r="K80">
            <v>9</v>
          </cell>
          <cell r="L80">
            <v>9</v>
          </cell>
          <cell r="N80">
            <v>9</v>
          </cell>
          <cell r="O80">
            <v>16.8</v>
          </cell>
          <cell r="P80">
            <v>21</v>
          </cell>
          <cell r="Q80">
            <v>15</v>
          </cell>
          <cell r="S80">
            <v>11</v>
          </cell>
          <cell r="U80">
            <v>47</v>
          </cell>
          <cell r="V80">
            <v>64</v>
          </cell>
        </row>
        <row r="81">
          <cell r="B81" t="str">
            <v>E022-01-1163/2020</v>
          </cell>
          <cell r="C81" t="str">
            <v>Caleb Luhombo</v>
          </cell>
          <cell r="D81">
            <v>5.5</v>
          </cell>
          <cell r="E81">
            <v>3</v>
          </cell>
          <cell r="G81">
            <v>4.25</v>
          </cell>
          <cell r="H81">
            <v>2</v>
          </cell>
          <cell r="I81">
            <v>2</v>
          </cell>
          <cell r="J81">
            <v>2</v>
          </cell>
          <cell r="K81">
            <v>12</v>
          </cell>
          <cell r="L81">
            <v>14</v>
          </cell>
          <cell r="N81">
            <v>13</v>
          </cell>
          <cell r="O81">
            <v>19.3</v>
          </cell>
          <cell r="P81">
            <v>19</v>
          </cell>
          <cell r="R81">
            <v>8</v>
          </cell>
          <cell r="S81">
            <v>10</v>
          </cell>
          <cell r="U81">
            <v>37</v>
          </cell>
          <cell r="V81">
            <v>56</v>
          </cell>
        </row>
        <row r="82">
          <cell r="B82" t="str">
            <v>E022-01-1167/2020</v>
          </cell>
          <cell r="C82" t="str">
            <v>Nicolas Kipchumba TANUI</v>
          </cell>
          <cell r="D82">
            <v>9</v>
          </cell>
          <cell r="E82">
            <v>6</v>
          </cell>
          <cell r="G82">
            <v>7.5</v>
          </cell>
          <cell r="H82">
            <v>2.5</v>
          </cell>
          <cell r="I82">
            <v>2.5</v>
          </cell>
          <cell r="J82">
            <v>2.5</v>
          </cell>
          <cell r="K82">
            <v>13</v>
          </cell>
          <cell r="L82">
            <v>10</v>
          </cell>
          <cell r="N82">
            <v>11.5</v>
          </cell>
          <cell r="O82">
            <v>21.5</v>
          </cell>
          <cell r="P82">
            <v>20</v>
          </cell>
          <cell r="Q82">
            <v>12</v>
          </cell>
          <cell r="S82">
            <v>17</v>
          </cell>
          <cell r="U82">
            <v>49</v>
          </cell>
          <cell r="V82">
            <v>71</v>
          </cell>
        </row>
        <row r="83">
          <cell r="B83" t="str">
            <v>E022-01-1594/2020</v>
          </cell>
          <cell r="C83" t="str">
            <v>Joash KIPROTICH</v>
          </cell>
          <cell r="D83">
            <v>7.5</v>
          </cell>
          <cell r="E83">
            <v>6</v>
          </cell>
          <cell r="G83">
            <v>6.75</v>
          </cell>
          <cell r="H83">
            <v>3</v>
          </cell>
          <cell r="I83">
            <v>3</v>
          </cell>
          <cell r="J83">
            <v>3</v>
          </cell>
          <cell r="K83">
            <v>11</v>
          </cell>
          <cell r="L83">
            <v>12</v>
          </cell>
          <cell r="N83">
            <v>11.5</v>
          </cell>
          <cell r="O83">
            <v>21.3</v>
          </cell>
          <cell r="P83">
            <v>26</v>
          </cell>
          <cell r="R83">
            <v>17</v>
          </cell>
          <cell r="S83">
            <v>17</v>
          </cell>
          <cell r="U83">
            <v>60</v>
          </cell>
          <cell r="V83">
            <v>81</v>
          </cell>
        </row>
        <row r="84">
          <cell r="B84" t="str">
            <v>E022-01-2101/2020</v>
          </cell>
          <cell r="C84" t="str">
            <v>Brian Mwangala AYEKHA</v>
          </cell>
          <cell r="D84">
            <v>7</v>
          </cell>
          <cell r="E84">
            <v>6.5</v>
          </cell>
          <cell r="G84">
            <v>6.75</v>
          </cell>
          <cell r="H84">
            <v>2.5</v>
          </cell>
          <cell r="I84">
            <v>2.5</v>
          </cell>
          <cell r="J84">
            <v>2.5</v>
          </cell>
          <cell r="K84">
            <v>9</v>
          </cell>
          <cell r="L84">
            <v>9</v>
          </cell>
          <cell r="N84">
            <v>9</v>
          </cell>
          <cell r="O84">
            <v>18.3</v>
          </cell>
          <cell r="P84">
            <v>10</v>
          </cell>
          <cell r="Q84">
            <v>7</v>
          </cell>
          <cell r="S84">
            <v>9</v>
          </cell>
          <cell r="U84">
            <v>26</v>
          </cell>
          <cell r="V84">
            <v>44</v>
          </cell>
        </row>
        <row r="85">
          <cell r="B85" t="str">
            <v>E022-01-2108/2020</v>
          </cell>
          <cell r="C85" t="str">
            <v>Benson Mwendwa KILEI</v>
          </cell>
          <cell r="D85">
            <v>8.5</v>
          </cell>
          <cell r="E85">
            <v>8.5</v>
          </cell>
          <cell r="G85">
            <v>8.5</v>
          </cell>
          <cell r="H85">
            <v>2</v>
          </cell>
          <cell r="I85">
            <v>2</v>
          </cell>
          <cell r="J85">
            <v>2</v>
          </cell>
          <cell r="K85">
            <v>12</v>
          </cell>
          <cell r="L85">
            <v>14</v>
          </cell>
          <cell r="N85">
            <v>13</v>
          </cell>
          <cell r="O85">
            <v>23.5</v>
          </cell>
          <cell r="P85">
            <v>18</v>
          </cell>
          <cell r="R85">
            <v>7</v>
          </cell>
          <cell r="S85">
            <v>9</v>
          </cell>
          <cell r="U85">
            <v>34</v>
          </cell>
          <cell r="V85">
            <v>58</v>
          </cell>
        </row>
        <row r="86">
          <cell r="B86" t="str">
            <v>E022-01-2113/2020</v>
          </cell>
          <cell r="C86" t="str">
            <v>Luqman Ali Ahmed Sheikh ALI</v>
          </cell>
          <cell r="D86">
            <v>2</v>
          </cell>
          <cell r="E86">
            <v>7</v>
          </cell>
          <cell r="G86">
            <v>4.5</v>
          </cell>
          <cell r="H86">
            <v>2</v>
          </cell>
          <cell r="I86">
            <v>2</v>
          </cell>
          <cell r="J86">
            <v>2</v>
          </cell>
          <cell r="K86">
            <v>9</v>
          </cell>
          <cell r="L86">
            <v>9</v>
          </cell>
          <cell r="N86">
            <v>9</v>
          </cell>
          <cell r="O86">
            <v>15.5</v>
          </cell>
          <cell r="P86">
            <v>15</v>
          </cell>
          <cell r="R86">
            <v>8</v>
          </cell>
          <cell r="S86">
            <v>9</v>
          </cell>
          <cell r="U86">
            <v>32</v>
          </cell>
          <cell r="V86">
            <v>48</v>
          </cell>
        </row>
        <row r="87">
          <cell r="B87" t="str">
            <v>E022-01-2140/2020</v>
          </cell>
          <cell r="C87" t="str">
            <v>Dennis Mwangi KAMATHIRO</v>
          </cell>
          <cell r="D87">
            <v>7</v>
          </cell>
          <cell r="E87">
            <v>7</v>
          </cell>
          <cell r="G87">
            <v>7</v>
          </cell>
          <cell r="H87">
            <v>2.5</v>
          </cell>
          <cell r="I87">
            <v>2.5</v>
          </cell>
          <cell r="J87">
            <v>2.5</v>
          </cell>
          <cell r="K87">
            <v>12</v>
          </cell>
          <cell r="L87">
            <v>11</v>
          </cell>
          <cell r="N87">
            <v>11.5</v>
          </cell>
          <cell r="O87">
            <v>21</v>
          </cell>
          <cell r="P87">
            <v>6</v>
          </cell>
          <cell r="Q87">
            <v>9</v>
          </cell>
          <cell r="S87">
            <v>9</v>
          </cell>
          <cell r="U87">
            <v>24</v>
          </cell>
          <cell r="V87">
            <v>45</v>
          </cell>
        </row>
        <row r="88">
          <cell r="B88" t="str">
            <v>E022-01-2151/2020</v>
          </cell>
          <cell r="C88" t="str">
            <v>Milton Kiai MWANGI</v>
          </cell>
          <cell r="D88">
            <v>8</v>
          </cell>
          <cell r="E88">
            <v>7.5</v>
          </cell>
          <cell r="G88">
            <v>7.75</v>
          </cell>
          <cell r="H88">
            <v>2</v>
          </cell>
          <cell r="I88">
            <v>2</v>
          </cell>
          <cell r="J88">
            <v>2</v>
          </cell>
          <cell r="K88">
            <v>13</v>
          </cell>
          <cell r="L88">
            <v>14</v>
          </cell>
          <cell r="N88">
            <v>13.5</v>
          </cell>
          <cell r="O88">
            <v>23.3</v>
          </cell>
          <cell r="P88">
            <v>17</v>
          </cell>
          <cell r="Q88">
            <v>4</v>
          </cell>
          <cell r="T88">
            <v>2</v>
          </cell>
          <cell r="U88">
            <v>23</v>
          </cell>
          <cell r="V88">
            <v>46</v>
          </cell>
        </row>
        <row r="89">
          <cell r="B89" t="str">
            <v>E022-01-2192/2020</v>
          </cell>
          <cell r="C89" t="str">
            <v>Mark Waitiki THUO</v>
          </cell>
          <cell r="D89">
            <v>7</v>
          </cell>
          <cell r="E89">
            <v>7</v>
          </cell>
          <cell r="G89">
            <v>7</v>
          </cell>
          <cell r="H89">
            <v>3</v>
          </cell>
          <cell r="I89">
            <v>3</v>
          </cell>
          <cell r="J89">
            <v>3</v>
          </cell>
          <cell r="K89">
            <v>12</v>
          </cell>
          <cell r="L89">
            <v>14</v>
          </cell>
          <cell r="N89">
            <v>13</v>
          </cell>
          <cell r="O89">
            <v>23</v>
          </cell>
          <cell r="P89">
            <v>9</v>
          </cell>
          <cell r="Q89">
            <v>4</v>
          </cell>
          <cell r="S89">
            <v>1</v>
          </cell>
          <cell r="U89">
            <v>14</v>
          </cell>
          <cell r="V89">
            <v>37</v>
          </cell>
        </row>
        <row r="90">
          <cell r="B90" t="str">
            <v>E022-01-2283/2020</v>
          </cell>
          <cell r="C90" t="str">
            <v>Kenneth Ng'ang'a WAMBUI</v>
          </cell>
          <cell r="D90">
            <v>4</v>
          </cell>
          <cell r="E90">
            <v>6</v>
          </cell>
          <cell r="G90">
            <v>5</v>
          </cell>
          <cell r="H90">
            <v>2</v>
          </cell>
          <cell r="I90">
            <v>2</v>
          </cell>
          <cell r="J90">
            <v>2</v>
          </cell>
          <cell r="K90">
            <v>13</v>
          </cell>
          <cell r="L90">
            <v>10</v>
          </cell>
          <cell r="N90">
            <v>11.5</v>
          </cell>
          <cell r="O90">
            <v>18.5</v>
          </cell>
          <cell r="P90">
            <v>7</v>
          </cell>
          <cell r="Q90">
            <v>4</v>
          </cell>
          <cell r="T90">
            <v>7</v>
          </cell>
          <cell r="U90">
            <v>18</v>
          </cell>
          <cell r="V90">
            <v>37</v>
          </cell>
        </row>
        <row r="91">
          <cell r="B91" t="str">
            <v>E022-01-2325/2020</v>
          </cell>
          <cell r="C91" t="str">
            <v>Elsie Sang CHEROP</v>
          </cell>
          <cell r="D91">
            <v>8</v>
          </cell>
          <cell r="E91">
            <v>4</v>
          </cell>
          <cell r="G91">
            <v>6.0000000000000009</v>
          </cell>
          <cell r="H91">
            <v>2</v>
          </cell>
          <cell r="I91">
            <v>2</v>
          </cell>
          <cell r="J91">
            <v>2</v>
          </cell>
          <cell r="K91">
            <v>7</v>
          </cell>
          <cell r="L91">
            <v>8</v>
          </cell>
          <cell r="N91">
            <v>7.5</v>
          </cell>
          <cell r="O91">
            <v>15.5</v>
          </cell>
          <cell r="P91">
            <v>20</v>
          </cell>
          <cell r="R91">
            <v>5</v>
          </cell>
          <cell r="S91">
            <v>4</v>
          </cell>
          <cell r="U91">
            <v>29</v>
          </cell>
          <cell r="V91">
            <v>45</v>
          </cell>
        </row>
        <row r="92">
          <cell r="B92" t="str">
            <v>E022-01-2347/2020</v>
          </cell>
          <cell r="C92" t="str">
            <v>Mbarak Mahmud BREK</v>
          </cell>
          <cell r="D92">
            <v>6.5</v>
          </cell>
          <cell r="E92">
            <v>4.5</v>
          </cell>
          <cell r="G92">
            <v>5.5</v>
          </cell>
          <cell r="H92">
            <v>2.5</v>
          </cell>
          <cell r="I92">
            <v>2.5</v>
          </cell>
          <cell r="J92">
            <v>2.5</v>
          </cell>
          <cell r="K92">
            <v>12</v>
          </cell>
          <cell r="L92">
            <v>14</v>
          </cell>
          <cell r="N92">
            <v>13</v>
          </cell>
          <cell r="O92">
            <v>21</v>
          </cell>
          <cell r="P92">
            <v>17</v>
          </cell>
          <cell r="Q92">
            <v>5</v>
          </cell>
          <cell r="S92">
            <v>15</v>
          </cell>
          <cell r="U92">
            <v>37</v>
          </cell>
          <cell r="V92">
            <v>58</v>
          </cell>
        </row>
        <row r="93">
          <cell r="B93" t="str">
            <v>E022-01-2385/2019</v>
          </cell>
          <cell r="C93" t="str">
            <v>Bernard Kimani MUGWE</v>
          </cell>
          <cell r="D93">
            <v>8</v>
          </cell>
          <cell r="E93">
            <v>7.5</v>
          </cell>
          <cell r="G93">
            <v>7.75</v>
          </cell>
          <cell r="H93">
            <v>3.5</v>
          </cell>
          <cell r="I93">
            <v>3.5</v>
          </cell>
          <cell r="J93">
            <v>3.5</v>
          </cell>
          <cell r="K93">
            <v>9</v>
          </cell>
          <cell r="L93">
            <v>9</v>
          </cell>
          <cell r="N93">
            <v>9</v>
          </cell>
          <cell r="O93">
            <v>20.3</v>
          </cell>
          <cell r="P93">
            <v>11</v>
          </cell>
          <cell r="R93">
            <v>11</v>
          </cell>
          <cell r="S93">
            <v>4</v>
          </cell>
          <cell r="U93">
            <v>26</v>
          </cell>
          <cell r="V93">
            <v>46</v>
          </cell>
        </row>
        <row r="94">
          <cell r="B94" t="str">
            <v>E022-01-2454/2020</v>
          </cell>
          <cell r="C94" t="str">
            <v>Peter Ndiba MUIGAI</v>
          </cell>
          <cell r="D94">
            <v>9</v>
          </cell>
          <cell r="E94">
            <v>6</v>
          </cell>
          <cell r="G94">
            <v>7.5</v>
          </cell>
          <cell r="H94">
            <v>2.5</v>
          </cell>
          <cell r="I94">
            <v>2.5</v>
          </cell>
          <cell r="J94">
            <v>2.5</v>
          </cell>
          <cell r="K94">
            <v>11</v>
          </cell>
          <cell r="L94">
            <v>11</v>
          </cell>
          <cell r="N94">
            <v>11</v>
          </cell>
          <cell r="O94">
            <v>21</v>
          </cell>
          <cell r="P94">
            <v>12</v>
          </cell>
          <cell r="Q94">
            <v>8</v>
          </cell>
          <cell r="S94">
            <v>11</v>
          </cell>
          <cell r="U94">
            <v>31</v>
          </cell>
          <cell r="V94">
            <v>52</v>
          </cell>
        </row>
        <row r="95">
          <cell r="B95" t="str">
            <v>E022-01-2608/2020</v>
          </cell>
          <cell r="C95" t="str">
            <v>Martin Irungu MWANGI</v>
          </cell>
          <cell r="D95">
            <v>9</v>
          </cell>
          <cell r="E95">
            <v>6</v>
          </cell>
          <cell r="G95">
            <v>7.5</v>
          </cell>
          <cell r="H95">
            <v>2</v>
          </cell>
          <cell r="I95">
            <v>2</v>
          </cell>
          <cell r="J95">
            <v>2</v>
          </cell>
          <cell r="K95">
            <v>13</v>
          </cell>
          <cell r="L95">
            <v>12</v>
          </cell>
          <cell r="N95">
            <v>12.5</v>
          </cell>
          <cell r="O95">
            <v>22</v>
          </cell>
          <cell r="P95">
            <v>24</v>
          </cell>
          <cell r="Q95">
            <v>11</v>
          </cell>
          <cell r="S95">
            <v>14</v>
          </cell>
          <cell r="U95">
            <v>49</v>
          </cell>
          <cell r="V95">
            <v>71</v>
          </cell>
        </row>
        <row r="96">
          <cell r="B96" t="str">
            <v>E022-01-1048/2020</v>
          </cell>
          <cell r="C96" t="str">
            <v>Tony Clinton MUTUMA</v>
          </cell>
          <cell r="D96">
            <v>7.5</v>
          </cell>
          <cell r="E96">
            <v>8</v>
          </cell>
          <cell r="G96">
            <v>7.75</v>
          </cell>
          <cell r="H96">
            <v>1</v>
          </cell>
          <cell r="I96">
            <v>1</v>
          </cell>
          <cell r="J96">
            <v>1</v>
          </cell>
          <cell r="K96">
            <v>7</v>
          </cell>
          <cell r="L96">
            <v>8</v>
          </cell>
          <cell r="N96">
            <v>7.5</v>
          </cell>
          <cell r="O96">
            <v>16.3</v>
          </cell>
          <cell r="P96">
            <v>23</v>
          </cell>
          <cell r="Q96">
            <v>8</v>
          </cell>
          <cell r="S96">
            <v>13</v>
          </cell>
          <cell r="U96">
            <v>44</v>
          </cell>
          <cell r="V96">
            <v>60</v>
          </cell>
        </row>
        <row r="97">
          <cell r="B97" t="str">
            <v>E022-01-0754/2019</v>
          </cell>
          <cell r="C97" t="str">
            <v>John MATHAI</v>
          </cell>
          <cell r="D97">
            <v>7.5</v>
          </cell>
          <cell r="E97">
            <v>7</v>
          </cell>
          <cell r="G97">
            <v>7.25</v>
          </cell>
          <cell r="H97">
            <v>2</v>
          </cell>
          <cell r="I97">
            <v>2</v>
          </cell>
          <cell r="J97">
            <v>2</v>
          </cell>
          <cell r="K97">
            <v>13</v>
          </cell>
          <cell r="L97">
            <v>12</v>
          </cell>
          <cell r="N97">
            <v>12.5</v>
          </cell>
          <cell r="O97">
            <v>21.8</v>
          </cell>
          <cell r="P97">
            <v>15</v>
          </cell>
          <cell r="Q97">
            <v>6</v>
          </cell>
          <cell r="T97">
            <v>9</v>
          </cell>
          <cell r="U97">
            <v>30</v>
          </cell>
          <cell r="V97">
            <v>52</v>
          </cell>
        </row>
        <row r="98">
          <cell r="B98" t="str">
            <v>E022-01-0758/2019</v>
          </cell>
          <cell r="C98" t="str">
            <v>Bwonda Brian NDEMO</v>
          </cell>
          <cell r="D98">
            <v>7.5</v>
          </cell>
          <cell r="E98">
            <v>7</v>
          </cell>
          <cell r="G98">
            <v>7.25</v>
          </cell>
          <cell r="H98">
            <v>3</v>
          </cell>
          <cell r="I98">
            <v>3</v>
          </cell>
          <cell r="J98">
            <v>3</v>
          </cell>
          <cell r="K98">
            <v>9</v>
          </cell>
          <cell r="L98">
            <v>6</v>
          </cell>
          <cell r="N98">
            <v>7.5</v>
          </cell>
          <cell r="O98">
            <v>17.8</v>
          </cell>
          <cell r="P98">
            <v>20</v>
          </cell>
          <cell r="R98">
            <v>9</v>
          </cell>
          <cell r="S98">
            <v>9</v>
          </cell>
          <cell r="U98">
            <v>38</v>
          </cell>
          <cell r="V98">
            <v>56</v>
          </cell>
        </row>
        <row r="99">
          <cell r="B99" t="str">
            <v>E022-01-0776/2019</v>
          </cell>
          <cell r="C99" t="str">
            <v>George Gichuki THUKU</v>
          </cell>
          <cell r="D99">
            <v>7.5</v>
          </cell>
          <cell r="E99">
            <v>3</v>
          </cell>
          <cell r="G99">
            <v>5.25</v>
          </cell>
          <cell r="H99">
            <v>3</v>
          </cell>
          <cell r="I99">
            <v>3</v>
          </cell>
          <cell r="J99">
            <v>3</v>
          </cell>
          <cell r="K99">
            <v>12</v>
          </cell>
          <cell r="L99">
            <v>11</v>
          </cell>
          <cell r="N99">
            <v>11.5</v>
          </cell>
          <cell r="O99">
            <v>19.8</v>
          </cell>
          <cell r="P99">
            <v>24</v>
          </cell>
          <cell r="R99">
            <v>5</v>
          </cell>
          <cell r="S99">
            <v>16</v>
          </cell>
          <cell r="U99">
            <v>45</v>
          </cell>
          <cell r="V99">
            <v>65</v>
          </cell>
        </row>
        <row r="100">
          <cell r="B100" t="str">
            <v>E022-01-0783/2019</v>
          </cell>
          <cell r="C100" t="str">
            <v>Mwaniki Fredrick NJAGI</v>
          </cell>
          <cell r="D100">
            <v>7.5</v>
          </cell>
          <cell r="E100">
            <v>3</v>
          </cell>
          <cell r="G100">
            <v>5.25</v>
          </cell>
          <cell r="H100">
            <v>2.5</v>
          </cell>
          <cell r="I100">
            <v>2.5</v>
          </cell>
          <cell r="J100">
            <v>2.5</v>
          </cell>
          <cell r="K100">
            <v>13</v>
          </cell>
          <cell r="L100">
            <v>12</v>
          </cell>
          <cell r="N100">
            <v>12.5</v>
          </cell>
          <cell r="O100">
            <v>20.3</v>
          </cell>
          <cell r="P100">
            <v>14</v>
          </cell>
          <cell r="Q100">
            <v>4</v>
          </cell>
          <cell r="U100">
            <v>18</v>
          </cell>
          <cell r="V100">
            <v>38</v>
          </cell>
        </row>
        <row r="101">
          <cell r="B101" t="str">
            <v>E022-01-0791/2019</v>
          </cell>
          <cell r="C101" t="str">
            <v>Precious Mumbi</v>
          </cell>
          <cell r="D101">
            <v>7</v>
          </cell>
          <cell r="E101">
            <v>7</v>
          </cell>
          <cell r="G101">
            <v>7</v>
          </cell>
          <cell r="H101">
            <v>2.5</v>
          </cell>
          <cell r="I101">
            <v>2.5</v>
          </cell>
          <cell r="J101">
            <v>2.5</v>
          </cell>
          <cell r="K101">
            <v>11</v>
          </cell>
          <cell r="L101">
            <v>11</v>
          </cell>
          <cell r="N101">
            <v>11</v>
          </cell>
          <cell r="O101">
            <v>20.5</v>
          </cell>
          <cell r="P101">
            <v>9</v>
          </cell>
          <cell r="Q101">
            <v>5</v>
          </cell>
          <cell r="S101">
            <v>5</v>
          </cell>
          <cell r="U101">
            <v>19</v>
          </cell>
          <cell r="V101">
            <v>40</v>
          </cell>
        </row>
        <row r="102">
          <cell r="B102" t="str">
            <v>E022-01-0798/2019</v>
          </cell>
          <cell r="C102" t="str">
            <v>Peter Kinyanjui KAMAU</v>
          </cell>
          <cell r="D102">
            <v>5.5</v>
          </cell>
          <cell r="E102">
            <v>3</v>
          </cell>
          <cell r="G102">
            <v>4.25</v>
          </cell>
          <cell r="H102">
            <v>2.5</v>
          </cell>
          <cell r="I102">
            <v>2.5</v>
          </cell>
          <cell r="J102">
            <v>2.5</v>
          </cell>
          <cell r="K102">
            <v>12</v>
          </cell>
          <cell r="L102">
            <v>11</v>
          </cell>
          <cell r="N102">
            <v>11.5</v>
          </cell>
          <cell r="O102">
            <v>18.3</v>
          </cell>
          <cell r="P102">
            <v>15</v>
          </cell>
          <cell r="R102">
            <v>11</v>
          </cell>
          <cell r="S102">
            <v>15</v>
          </cell>
          <cell r="U102">
            <v>41</v>
          </cell>
          <cell r="V102">
            <v>59</v>
          </cell>
        </row>
        <row r="103">
          <cell r="B103" t="str">
            <v>E022-01-0810/2019</v>
          </cell>
          <cell r="C103" t="str">
            <v>Wilson kisompe toroge</v>
          </cell>
          <cell r="D103">
            <v>5.5</v>
          </cell>
          <cell r="E103">
            <v>3</v>
          </cell>
          <cell r="G103">
            <v>4.25</v>
          </cell>
          <cell r="H103">
            <v>3</v>
          </cell>
          <cell r="I103">
            <v>3</v>
          </cell>
          <cell r="J103">
            <v>3</v>
          </cell>
          <cell r="K103">
            <v>13</v>
          </cell>
          <cell r="L103">
            <v>10</v>
          </cell>
          <cell r="N103">
            <v>11.5</v>
          </cell>
          <cell r="O103">
            <v>18.8</v>
          </cell>
          <cell r="P103">
            <v>19</v>
          </cell>
          <cell r="R103">
            <v>8</v>
          </cell>
          <cell r="S103">
            <v>13</v>
          </cell>
          <cell r="U103">
            <v>40</v>
          </cell>
          <cell r="V103">
            <v>59</v>
          </cell>
        </row>
        <row r="104">
          <cell r="B104" t="str">
            <v>E022-01-0845/2019</v>
          </cell>
          <cell r="C104" t="str">
            <v>Maweu Bright Mambo</v>
          </cell>
          <cell r="D104">
            <v>7.5</v>
          </cell>
          <cell r="E104">
            <v>7</v>
          </cell>
          <cell r="G104">
            <v>7.25</v>
          </cell>
          <cell r="H104">
            <v>2.5</v>
          </cell>
          <cell r="I104">
            <v>2.5</v>
          </cell>
          <cell r="J104">
            <v>2.5</v>
          </cell>
          <cell r="K104">
            <v>9</v>
          </cell>
          <cell r="L104">
            <v>6</v>
          </cell>
          <cell r="N104">
            <v>7.5</v>
          </cell>
          <cell r="O104">
            <v>17.3</v>
          </cell>
          <cell r="P104">
            <v>22</v>
          </cell>
          <cell r="R104">
            <v>13</v>
          </cell>
          <cell r="S104">
            <v>16</v>
          </cell>
          <cell r="U104">
            <v>51</v>
          </cell>
          <cell r="V104">
            <v>68</v>
          </cell>
        </row>
        <row r="105">
          <cell r="B105" t="str">
            <v>E022-01-0866/2019</v>
          </cell>
          <cell r="C105" t="str">
            <v>Edwin Kariuki MAINA</v>
          </cell>
          <cell r="D105">
            <v>6</v>
          </cell>
          <cell r="E105">
            <v>5.5</v>
          </cell>
          <cell r="G105">
            <v>5.75</v>
          </cell>
          <cell r="H105">
            <v>3</v>
          </cell>
          <cell r="I105">
            <v>3</v>
          </cell>
          <cell r="J105">
            <v>3</v>
          </cell>
          <cell r="K105">
            <v>12</v>
          </cell>
          <cell r="L105">
            <v>10</v>
          </cell>
          <cell r="N105">
            <v>11</v>
          </cell>
          <cell r="O105">
            <v>19.8</v>
          </cell>
          <cell r="P105">
            <v>21</v>
          </cell>
          <cell r="Q105">
            <v>17</v>
          </cell>
          <cell r="S105">
            <v>15</v>
          </cell>
          <cell r="U105">
            <v>53</v>
          </cell>
          <cell r="V105">
            <v>73</v>
          </cell>
        </row>
        <row r="106">
          <cell r="B106" t="str">
            <v>E022-01-2007/2019</v>
          </cell>
          <cell r="C106" t="str">
            <v>Kabi John</v>
          </cell>
          <cell r="D106">
            <v>6.5</v>
          </cell>
          <cell r="E106">
            <v>4.5</v>
          </cell>
          <cell r="G106">
            <v>5.5</v>
          </cell>
          <cell r="H106">
            <v>2.5</v>
          </cell>
          <cell r="I106">
            <v>2.5</v>
          </cell>
          <cell r="J106">
            <v>2.5</v>
          </cell>
          <cell r="K106">
            <v>13</v>
          </cell>
          <cell r="L106">
            <v>12</v>
          </cell>
          <cell r="N106">
            <v>12.5</v>
          </cell>
          <cell r="O106">
            <v>20.5</v>
          </cell>
          <cell r="P106">
            <v>23</v>
          </cell>
          <cell r="Q106">
            <v>9</v>
          </cell>
          <cell r="T106">
            <v>10</v>
          </cell>
          <cell r="U106">
            <v>42</v>
          </cell>
          <cell r="V106">
            <v>63</v>
          </cell>
        </row>
        <row r="107">
          <cell r="B107" t="str">
            <v>E022-01-1887/2018</v>
          </cell>
          <cell r="C107" t="str">
            <v>Elias Ndumo NDERITU</v>
          </cell>
          <cell r="G107">
            <v>0</v>
          </cell>
          <cell r="H107">
            <v>1.5</v>
          </cell>
          <cell r="I107">
            <v>1.5</v>
          </cell>
          <cell r="J107">
            <v>1.5</v>
          </cell>
          <cell r="K107">
            <v>11</v>
          </cell>
          <cell r="L107">
            <v>11</v>
          </cell>
          <cell r="N107">
            <v>11</v>
          </cell>
          <cell r="O107">
            <v>12.5</v>
          </cell>
          <cell r="P107">
            <v>14</v>
          </cell>
          <cell r="Q107">
            <v>8</v>
          </cell>
          <cell r="S107">
            <v>2</v>
          </cell>
          <cell r="U107">
            <v>24</v>
          </cell>
          <cell r="V107">
            <v>37</v>
          </cell>
        </row>
        <row r="108">
          <cell r="B108" t="str">
            <v>E022-01-2069/2018</v>
          </cell>
          <cell r="C108" t="str">
            <v>Elizabeth Mugure MAINA</v>
          </cell>
          <cell r="D108">
            <v>7.5</v>
          </cell>
          <cell r="E108">
            <v>3</v>
          </cell>
          <cell r="G108">
            <v>5.25</v>
          </cell>
          <cell r="H108">
            <v>2</v>
          </cell>
          <cell r="I108">
            <v>2</v>
          </cell>
          <cell r="J108">
            <v>2</v>
          </cell>
          <cell r="K108">
            <v>13</v>
          </cell>
          <cell r="L108">
            <v>10</v>
          </cell>
          <cell r="N108">
            <v>11.5</v>
          </cell>
          <cell r="O108">
            <v>18.8</v>
          </cell>
          <cell r="P108">
            <v>7</v>
          </cell>
          <cell r="Q108">
            <v>4</v>
          </cell>
          <cell r="S108">
            <v>10</v>
          </cell>
          <cell r="U108">
            <v>21</v>
          </cell>
          <cell r="V108">
            <v>40</v>
          </cell>
        </row>
        <row r="109">
          <cell r="B109" t="str">
            <v>E022-01-0710/2017</v>
          </cell>
          <cell r="C109" t="str">
            <v>Charles Karibu RIKA</v>
          </cell>
          <cell r="D109">
            <v>7.5</v>
          </cell>
          <cell r="E109">
            <v>8</v>
          </cell>
          <cell r="G109">
            <v>7.75</v>
          </cell>
          <cell r="H109">
            <v>3.5</v>
          </cell>
          <cell r="I109">
            <v>3.5</v>
          </cell>
          <cell r="J109">
            <v>3.5</v>
          </cell>
          <cell r="K109">
            <v>9</v>
          </cell>
          <cell r="L109">
            <v>9</v>
          </cell>
          <cell r="N109">
            <v>9</v>
          </cell>
          <cell r="O109">
            <v>20.3</v>
          </cell>
          <cell r="P109">
            <v>21</v>
          </cell>
          <cell r="Q109">
            <v>12</v>
          </cell>
          <cell r="S109">
            <v>14</v>
          </cell>
          <cell r="U109">
            <v>47</v>
          </cell>
          <cell r="V109">
            <v>67</v>
          </cell>
        </row>
        <row r="110">
          <cell r="B110" t="str">
            <v>E022-01-1755/2018</v>
          </cell>
          <cell r="C110" t="str">
            <v>Quinton Muriuki WANJOHI</v>
          </cell>
          <cell r="D110">
            <v>7.5</v>
          </cell>
          <cell r="E110">
            <v>7</v>
          </cell>
          <cell r="G110">
            <v>7.25</v>
          </cell>
          <cell r="H110">
            <v>2</v>
          </cell>
          <cell r="I110">
            <v>2</v>
          </cell>
          <cell r="J110">
            <v>2</v>
          </cell>
          <cell r="K110">
            <v>12</v>
          </cell>
          <cell r="L110">
            <v>14</v>
          </cell>
          <cell r="N110">
            <v>13</v>
          </cell>
          <cell r="O110">
            <v>22.3</v>
          </cell>
          <cell r="P110">
            <v>21</v>
          </cell>
          <cell r="R110">
            <v>11</v>
          </cell>
          <cell r="S110">
            <v>9</v>
          </cell>
          <cell r="U110">
            <v>41</v>
          </cell>
          <cell r="V110">
            <v>63</v>
          </cell>
        </row>
        <row r="111">
          <cell r="B111" t="str">
            <v>E022-01-0775/2019</v>
          </cell>
          <cell r="C111" t="str">
            <v>Ngei James Wambua</v>
          </cell>
          <cell r="D111">
            <v>7.5</v>
          </cell>
          <cell r="E111">
            <v>3</v>
          </cell>
          <cell r="G111">
            <v>5.25</v>
          </cell>
          <cell r="H111">
            <v>3</v>
          </cell>
          <cell r="I111">
            <v>3</v>
          </cell>
          <cell r="J111">
            <v>3</v>
          </cell>
          <cell r="K111">
            <v>12</v>
          </cell>
          <cell r="L111">
            <v>10</v>
          </cell>
          <cell r="N111">
            <v>11</v>
          </cell>
          <cell r="O111">
            <v>19.3</v>
          </cell>
          <cell r="P111">
            <v>20</v>
          </cell>
          <cell r="Q111">
            <v>7</v>
          </cell>
          <cell r="S111">
            <v>17</v>
          </cell>
          <cell r="U111">
            <v>44</v>
          </cell>
          <cell r="V111">
            <v>63</v>
          </cell>
        </row>
        <row r="112">
          <cell r="B112" t="str">
            <v>E022-01-0815/2019</v>
          </cell>
          <cell r="C112" t="str">
            <v>Nasiwe Andera Neville</v>
          </cell>
          <cell r="D112">
            <v>7</v>
          </cell>
          <cell r="E112">
            <v>6</v>
          </cell>
          <cell r="G112">
            <v>6.4999999999999991</v>
          </cell>
          <cell r="H112">
            <v>2.5</v>
          </cell>
          <cell r="I112">
            <v>2.5</v>
          </cell>
          <cell r="J112">
            <v>2.5</v>
          </cell>
          <cell r="K112">
            <v>12</v>
          </cell>
          <cell r="L112">
            <v>10</v>
          </cell>
          <cell r="N112">
            <v>11</v>
          </cell>
          <cell r="O112">
            <v>20</v>
          </cell>
          <cell r="P112">
            <v>7</v>
          </cell>
          <cell r="R112">
            <v>14</v>
          </cell>
          <cell r="S112">
            <v>16</v>
          </cell>
          <cell r="U112">
            <v>37</v>
          </cell>
          <cell r="V112">
            <v>57</v>
          </cell>
        </row>
        <row r="113">
          <cell r="B113" t="str">
            <v>E022-01-1087/2018</v>
          </cell>
          <cell r="C113" t="str">
            <v>Mutua Humphrey Muasya</v>
          </cell>
          <cell r="D113">
            <v>7.5</v>
          </cell>
          <cell r="E113">
            <v>7</v>
          </cell>
          <cell r="G113">
            <v>7.25</v>
          </cell>
          <cell r="H113">
            <v>2</v>
          </cell>
          <cell r="I113">
            <v>2</v>
          </cell>
          <cell r="J113">
            <v>2</v>
          </cell>
          <cell r="K113">
            <v>7.5</v>
          </cell>
          <cell r="L113">
            <v>8</v>
          </cell>
          <cell r="N113">
            <v>7.7499999999999991</v>
          </cell>
          <cell r="O113">
            <v>17</v>
          </cell>
          <cell r="P113">
            <v>15</v>
          </cell>
          <cell r="R113">
            <v>6</v>
          </cell>
          <cell r="S113">
            <v>10</v>
          </cell>
          <cell r="U113">
            <v>31</v>
          </cell>
          <cell r="V113">
            <v>48</v>
          </cell>
        </row>
        <row r="114">
          <cell r="B114" t="str">
            <v>E022-01-0698/2017</v>
          </cell>
          <cell r="C114" t="str">
            <v>Muriuki Simon Mwangi</v>
          </cell>
          <cell r="G114">
            <v>0</v>
          </cell>
          <cell r="J114">
            <v>0</v>
          </cell>
          <cell r="K114">
            <v>9</v>
          </cell>
          <cell r="L114">
            <v>12</v>
          </cell>
          <cell r="N114">
            <v>10.5</v>
          </cell>
          <cell r="O114">
            <v>10.5</v>
          </cell>
          <cell r="P114">
            <v>9</v>
          </cell>
          <cell r="R114">
            <v>3</v>
          </cell>
          <cell r="S114">
            <v>2</v>
          </cell>
          <cell r="U114">
            <v>14</v>
          </cell>
          <cell r="V114">
            <v>25</v>
          </cell>
        </row>
        <row r="115">
          <cell r="B115" t="str">
            <v>E022-01-0786/2019</v>
          </cell>
          <cell r="C115" t="str">
            <v>Muchai David Manjari</v>
          </cell>
          <cell r="G115">
            <v>0</v>
          </cell>
          <cell r="J115">
            <v>0</v>
          </cell>
          <cell r="N115">
            <v>0</v>
          </cell>
          <cell r="O115" t="str">
            <v/>
          </cell>
          <cell r="P115">
            <v>19</v>
          </cell>
          <cell r="Q115">
            <v>13</v>
          </cell>
          <cell r="S115">
            <v>16</v>
          </cell>
          <cell r="U115">
            <v>48</v>
          </cell>
          <cell r="V115">
            <v>68.571428571428569</v>
          </cell>
        </row>
        <row r="116">
          <cell r="B116" t="str">
            <v>E022-01-0804/2019</v>
          </cell>
          <cell r="C116" t="str">
            <v>Kipkoech Dalton</v>
          </cell>
          <cell r="G116">
            <v>0</v>
          </cell>
          <cell r="J116">
            <v>0</v>
          </cell>
          <cell r="N116">
            <v>0</v>
          </cell>
          <cell r="O116" t="str">
            <v/>
          </cell>
          <cell r="P116">
            <v>11</v>
          </cell>
          <cell r="Q116">
            <v>9</v>
          </cell>
          <cell r="S116">
            <v>2</v>
          </cell>
          <cell r="U116">
            <v>22</v>
          </cell>
          <cell r="V116">
            <v>31.428571428571427</v>
          </cell>
        </row>
        <row r="117">
          <cell r="B117" t="str">
            <v>E022-01-0788/2019</v>
          </cell>
          <cell r="C117" t="str">
            <v>Muchiri Ian Mwangi</v>
          </cell>
          <cell r="G117">
            <v>0</v>
          </cell>
          <cell r="J117">
            <v>0</v>
          </cell>
          <cell r="N117">
            <v>0</v>
          </cell>
          <cell r="O117" t="str">
            <v/>
          </cell>
          <cell r="P117">
            <v>13</v>
          </cell>
          <cell r="Q117">
            <v>9</v>
          </cell>
          <cell r="S117">
            <v>14</v>
          </cell>
          <cell r="U117">
            <v>36</v>
          </cell>
          <cell r="V117">
            <v>51.428571428571431</v>
          </cell>
        </row>
        <row r="118">
          <cell r="B118" t="str">
            <v>E022-01-1855/2018</v>
          </cell>
          <cell r="C118" t="str">
            <v>Nyutu Agnes Gathoni</v>
          </cell>
          <cell r="G118">
            <v>0</v>
          </cell>
          <cell r="J118">
            <v>0</v>
          </cell>
          <cell r="N118">
            <v>0</v>
          </cell>
          <cell r="O118" t="str">
            <v/>
          </cell>
          <cell r="P118">
            <v>8</v>
          </cell>
          <cell r="Q118">
            <v>8</v>
          </cell>
          <cell r="S118">
            <v>12</v>
          </cell>
          <cell r="U118">
            <v>28</v>
          </cell>
          <cell r="V118">
            <v>40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X170"/>
  <sheetViews>
    <sheetView tabSelected="1" view="pageBreakPreview" topLeftCell="A112" zoomScaleNormal="100" zoomScaleSheetLayoutView="100" workbookViewId="0">
      <selection activeCell="T126" sqref="T126"/>
    </sheetView>
  </sheetViews>
  <sheetFormatPr defaultColWidth="11.44140625" defaultRowHeight="12.6"/>
  <cols>
    <col min="1" max="1" width="5.33203125" style="6" customWidth="1"/>
    <col min="2" max="2" width="21" style="6" customWidth="1"/>
    <col min="3" max="3" width="31.6640625" style="6" bestFit="1" customWidth="1"/>
    <col min="4" max="4" width="4.5546875" style="59" customWidth="1"/>
    <col min="5" max="9" width="6.44140625" style="6" customWidth="1"/>
    <col min="10" max="10" width="6.33203125" style="6" customWidth="1"/>
    <col min="11" max="17" width="4.6640625" style="6" hidden="1" customWidth="1"/>
    <col min="18" max="18" width="6.44140625" style="6" customWidth="1"/>
    <col min="19" max="19" width="5.33203125" style="6" customWidth="1"/>
    <col min="20" max="20" width="5.5546875" style="6" customWidth="1"/>
    <col min="21" max="21" width="6.33203125" style="6" customWidth="1"/>
    <col min="22" max="22" width="20.5546875" style="6" customWidth="1"/>
    <col min="23" max="23" width="11.109375" style="6" customWidth="1"/>
    <col min="24" max="16384" width="11.44140625" style="6"/>
  </cols>
  <sheetData>
    <row r="1" spans="1:23" ht="17.399999999999999">
      <c r="A1" s="697" t="s">
        <v>37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5"/>
    </row>
    <row r="2" spans="1:23" ht="13.8">
      <c r="A2" s="698" t="s">
        <v>0</v>
      </c>
      <c r="B2" s="698"/>
      <c r="C2" s="698"/>
      <c r="D2" s="698"/>
      <c r="E2" s="698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7"/>
    </row>
    <row r="3" spans="1:23" s="86" customFormat="1" ht="13.8">
      <c r="A3" s="699" t="s">
        <v>70</v>
      </c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85"/>
    </row>
    <row r="4" spans="1:23" s="86" customFormat="1" ht="16.2">
      <c r="A4" s="695" t="s">
        <v>54</v>
      </c>
      <c r="B4" s="696"/>
      <c r="C4" s="696"/>
      <c r="D4" s="696"/>
      <c r="E4" s="696"/>
      <c r="F4" s="696"/>
      <c r="G4" s="696"/>
      <c r="H4" s="696"/>
      <c r="I4" s="696"/>
      <c r="J4" s="696"/>
      <c r="K4" s="696"/>
      <c r="L4" s="696"/>
      <c r="M4" s="696"/>
      <c r="N4" s="696"/>
      <c r="O4" s="696"/>
      <c r="P4" s="696"/>
      <c r="Q4" s="696"/>
      <c r="R4" s="696"/>
      <c r="S4" s="696"/>
      <c r="T4" s="696"/>
      <c r="U4" s="696"/>
      <c r="V4" s="696"/>
      <c r="W4" s="87"/>
    </row>
    <row r="5" spans="1:23" ht="13.2" thickBot="1"/>
    <row r="6" spans="1:23" s="13" customFormat="1" ht="18" customHeight="1">
      <c r="A6" s="88" t="s">
        <v>53</v>
      </c>
      <c r="B6" s="8" t="s">
        <v>36</v>
      </c>
      <c r="C6" s="9" t="s">
        <v>1</v>
      </c>
      <c r="D6" s="691" t="s">
        <v>44</v>
      </c>
      <c r="E6" s="10">
        <v>1</v>
      </c>
      <c r="F6" s="10">
        <v>2</v>
      </c>
      <c r="G6" s="10">
        <v>3</v>
      </c>
      <c r="H6" s="10">
        <v>4</v>
      </c>
      <c r="I6" s="10">
        <v>5</v>
      </c>
      <c r="J6" s="10">
        <v>8</v>
      </c>
      <c r="K6" s="10">
        <v>9</v>
      </c>
      <c r="L6" s="10">
        <v>10</v>
      </c>
      <c r="M6" s="10">
        <v>11</v>
      </c>
      <c r="N6" s="10">
        <v>12</v>
      </c>
      <c r="O6" s="10">
        <v>13</v>
      </c>
      <c r="P6" s="10">
        <v>14</v>
      </c>
      <c r="Q6" s="10">
        <v>15</v>
      </c>
      <c r="R6" s="10">
        <v>7</v>
      </c>
      <c r="S6" s="11"/>
      <c r="T6" s="12" t="s">
        <v>33</v>
      </c>
      <c r="U6" s="75"/>
      <c r="V6" s="77" t="s">
        <v>34</v>
      </c>
      <c r="W6" s="693" t="s">
        <v>45</v>
      </c>
    </row>
    <row r="7" spans="1:23" s="13" customFormat="1" ht="36.75" customHeight="1" thickBot="1">
      <c r="A7" s="14"/>
      <c r="B7" s="15"/>
      <c r="C7" s="16"/>
      <c r="D7" s="692"/>
      <c r="E7" s="74" t="s">
        <v>58</v>
      </c>
      <c r="F7" s="74" t="s">
        <v>55</v>
      </c>
      <c r="G7" s="74" t="s">
        <v>56</v>
      </c>
      <c r="H7" s="74" t="s">
        <v>57</v>
      </c>
      <c r="I7" s="74" t="s">
        <v>65</v>
      </c>
      <c r="J7" s="74" t="s">
        <v>364</v>
      </c>
      <c r="K7" s="74"/>
      <c r="L7" s="74"/>
      <c r="M7" s="74"/>
      <c r="N7" s="74"/>
      <c r="O7" s="74"/>
      <c r="P7" s="74"/>
      <c r="Q7" s="74"/>
      <c r="R7" s="74" t="s">
        <v>68</v>
      </c>
      <c r="S7" s="52" t="s">
        <v>2</v>
      </c>
      <c r="T7" s="53"/>
      <c r="U7" s="76" t="s">
        <v>3</v>
      </c>
      <c r="V7" s="78"/>
      <c r="W7" s="694"/>
    </row>
    <row r="8" spans="1:23" ht="15" customHeight="1">
      <c r="A8" s="47">
        <v>1</v>
      </c>
      <c r="B8" s="90" t="s">
        <v>71</v>
      </c>
      <c r="C8" s="91" t="s">
        <v>72</v>
      </c>
      <c r="D8" s="60"/>
      <c r="E8" s="49">
        <f>VLOOKUP(B8,'EMT 1203'!B15:V119,21,FALSE)</f>
        <v>62</v>
      </c>
      <c r="F8" s="50">
        <f>VLOOKUP(B8,'EMT 2101'!B15:V121,21,FALSE)</f>
        <v>69</v>
      </c>
      <c r="G8" s="50">
        <f>VLOOKUP(B8,'EMT 2102'!B15:S121,18,FALSE)</f>
        <v>56.771428571428572</v>
      </c>
      <c r="H8" s="50">
        <f>VLOOKUP(B8,'EMT 2104'!B15:V119,21,FALSE)</f>
        <v>76</v>
      </c>
      <c r="I8" s="50">
        <f>VLOOKUP(B8,'SMA 2119'!B15:S122,18,FALSE)</f>
        <v>50</v>
      </c>
      <c r="J8" s="50">
        <f>VLOOKUP(B8,'EMT 2201'!B15:V121,21,FALSE)</f>
        <v>53</v>
      </c>
      <c r="K8" s="50"/>
      <c r="L8" s="50"/>
      <c r="M8" s="50"/>
      <c r="N8" s="49"/>
      <c r="O8" s="50"/>
      <c r="P8" s="50"/>
      <c r="Q8" s="50"/>
      <c r="R8" s="51"/>
      <c r="S8" s="1">
        <f>COUNTA(E8:J8)</f>
        <v>6</v>
      </c>
      <c r="T8" s="46">
        <f>SUM(E8:J8)</f>
        <v>366.7714285714286</v>
      </c>
      <c r="U8" s="84">
        <f>ROUNDUP(AVERAGE(E8:J8),2)</f>
        <v>61.129999999999995</v>
      </c>
      <c r="V8" s="69" t="str">
        <f>IF(S8&lt;8,"INCOMPLETE",IF(MIN(E8:J8)&gt;=40,"PASS",IF((COUNTIF(E8:J8,"&lt;40")=1),"FAIL, 1 Unit",IF((COUNTIF(E8:J8,"&lt;40")=2),"FAIL, 2 Units",IF((COUNTIF(E8:J8,"&lt;40")=3),"FAIL, 3 Units",IF((COUNTIF(E8:J8,"&lt;40")=4),  "FAIL, 4 Units",IF((COUNTIF(E8:J8,"&lt;40")=5),"FAIL, 5 Units","X FAILS")))))))</f>
        <v>INCOMPLETE</v>
      </c>
      <c r="W8" s="82"/>
    </row>
    <row r="9" spans="1:23" ht="15" customHeight="1">
      <c r="A9" s="21">
        <v>2</v>
      </c>
      <c r="B9" s="92" t="s">
        <v>73</v>
      </c>
      <c r="C9" s="93" t="s">
        <v>74</v>
      </c>
      <c r="D9" s="48"/>
      <c r="E9" s="49">
        <f>VLOOKUP(B9,'EMT 1203'!B16:V120,21,FALSE)</f>
        <v>59</v>
      </c>
      <c r="F9" s="50">
        <f>VLOOKUP(B9,'EMT 2101'!B16:V122,21,FALSE)</f>
        <v>71</v>
      </c>
      <c r="G9" s="50">
        <f>VLOOKUP(B9,'EMT 2102'!B16:S122,18,FALSE)</f>
        <v>55.142857142857139</v>
      </c>
      <c r="H9" s="50">
        <f>VLOOKUP(B9,'EMT 2104'!B16:V120,21,FALSE)</f>
        <v>64</v>
      </c>
      <c r="I9" s="50">
        <f>VLOOKUP(B9,'SMA 2119'!B16:S123,18,FALSE)</f>
        <v>61</v>
      </c>
      <c r="J9" s="50">
        <f>VLOOKUP(B9,'EMT 2201'!B16:V122,21,FALSE)</f>
        <v>40</v>
      </c>
      <c r="K9" s="50"/>
      <c r="L9" s="50"/>
      <c r="M9" s="50"/>
      <c r="N9" s="49"/>
      <c r="O9" s="50"/>
      <c r="P9" s="50"/>
      <c r="Q9" s="50"/>
      <c r="R9" s="51"/>
      <c r="S9" s="1">
        <f>COUNTA(E9:J9)</f>
        <v>6</v>
      </c>
      <c r="T9" s="46">
        <f>SUM(E9:J9)</f>
        <v>350.14285714285711</v>
      </c>
      <c r="U9" s="84">
        <f>ROUNDUP(AVERAGE(E9:J9),2)</f>
        <v>58.36</v>
      </c>
      <c r="V9" s="69" t="str">
        <f>IF(S9&lt;8,"INCOMPLETE",IF(MIN(E9:J9)&gt;=40,"PASS",IF((COUNTIF(E9:J9,"&lt;40")=1),"FAIL, 1 Unit",IF((COUNTIF(E9:J9,"&lt;40")=2),"FAIL, 2 Units",IF((COUNTIF(E9:J9,"&lt;40")=3),"FAIL, 3 Units",IF((COUNTIF(E9:J9,"&lt;40")=4),  "FAIL, 4 Units",IF((COUNTIF(E9:J9,"&lt;40")=5),"FAIL, 5 Units","X FAILS")))))))</f>
        <v>INCOMPLETE</v>
      </c>
      <c r="W9" s="79"/>
    </row>
    <row r="10" spans="1:23" ht="15" customHeight="1">
      <c r="A10" s="47">
        <v>3</v>
      </c>
      <c r="B10" s="92" t="s">
        <v>75</v>
      </c>
      <c r="C10" s="93" t="s">
        <v>76</v>
      </c>
      <c r="D10" s="48"/>
      <c r="E10" s="686">
        <f>VLOOKUP(B10,'EMT 1203'!B17:V121,21,FALSE)</f>
        <v>31</v>
      </c>
      <c r="F10" s="687">
        <f>VLOOKUP(B10,'EMT 2101'!B17:V123,21,FALSE)</f>
        <v>19</v>
      </c>
      <c r="G10" s="687">
        <f>VLOOKUP(B10,'EMT 2102'!B17:S123,18,FALSE)</f>
        <v>39.799999999999997</v>
      </c>
      <c r="H10" s="687">
        <f>VLOOKUP(B10,'EMT 2104'!B17:V121,21,FALSE)</f>
        <v>19</v>
      </c>
      <c r="I10" s="687">
        <f>VLOOKUP(B10,'SMA 2119'!B17:S124,18,FALSE)</f>
        <v>22</v>
      </c>
      <c r="J10" s="687">
        <f>VLOOKUP(B10,'EMT 2201'!B17:V123,21,FALSE)</f>
        <v>23</v>
      </c>
      <c r="K10" s="50"/>
      <c r="L10" s="50"/>
      <c r="M10" s="50"/>
      <c r="N10" s="49"/>
      <c r="O10" s="50"/>
      <c r="P10" s="50"/>
      <c r="Q10" s="50"/>
      <c r="R10" s="688"/>
      <c r="S10" s="1">
        <f>COUNTA(E10:J10)</f>
        <v>6</v>
      </c>
      <c r="T10" s="46">
        <f>SUM(E10:J10)</f>
        <v>153.80000000000001</v>
      </c>
      <c r="U10" s="84">
        <f>ROUNDUP(AVERAGE(E10:J10),2)</f>
        <v>25.64</v>
      </c>
      <c r="V10" s="69" t="str">
        <f>IF(S10&lt;8,"INCOMPLETE",IF(MIN(E10:J10)&gt;=40,"PASS",IF((COUNTIF(E10:J10,"&lt;40")=1),"FAIL, 1 Unit",IF((COUNTIF(E10:J10,"&lt;40")=2),"FAIL, 2 Units",IF((COUNTIF(E10:J10,"&lt;40")=3),"FAIL, 3 Units",IF((COUNTIF(E10:J10,"&lt;40")=4),  "FAIL, 4 Units",IF((COUNTIF(E10:J10,"&lt;40")=5),"FAIL, 5 Units","X FAILS")))))))</f>
        <v>INCOMPLETE</v>
      </c>
      <c r="W10" s="79"/>
    </row>
    <row r="11" spans="1:23" s="45" customFormat="1" ht="15" customHeight="1">
      <c r="A11" s="21">
        <v>4</v>
      </c>
      <c r="B11" s="92" t="s">
        <v>77</v>
      </c>
      <c r="C11" s="93" t="s">
        <v>78</v>
      </c>
      <c r="D11" s="48"/>
      <c r="E11" s="49">
        <f>VLOOKUP(B11,'EMT 1203'!B18:V122,21,FALSE)</f>
        <v>61</v>
      </c>
      <c r="F11" s="50">
        <f>VLOOKUP(B11,'EMT 2101'!B18:V124,21,FALSE)</f>
        <v>74</v>
      </c>
      <c r="G11" s="50">
        <f>VLOOKUP(B11,'EMT 2102'!B18:S124,18,FALSE)</f>
        <v>49.985714285714288</v>
      </c>
      <c r="H11" s="50">
        <f>VLOOKUP(B11,'EMT 2104'!B18:V122,21,FALSE)</f>
        <v>74</v>
      </c>
      <c r="I11" s="50">
        <f>VLOOKUP(B11,'SMA 2119'!B18:S125,18,FALSE)</f>
        <v>73</v>
      </c>
      <c r="J11" s="50">
        <f>VLOOKUP(B11,'EMT 2201'!B18:V124,21,FALSE)</f>
        <v>54</v>
      </c>
      <c r="K11" s="50"/>
      <c r="L11" s="50"/>
      <c r="M11" s="50"/>
      <c r="N11" s="49"/>
      <c r="O11" s="50"/>
      <c r="P11" s="50"/>
      <c r="Q11" s="50"/>
      <c r="R11" s="51"/>
      <c r="S11" s="1">
        <f>COUNTA(E11:J11)</f>
        <v>6</v>
      </c>
      <c r="T11" s="46">
        <f>SUM(E11:J11)</f>
        <v>385.98571428571427</v>
      </c>
      <c r="U11" s="84">
        <f>ROUNDUP(AVERAGE(E11:J11),2)</f>
        <v>64.34</v>
      </c>
      <c r="V11" s="69" t="str">
        <f>IF(S11&lt;8,"INCOMPLETE",IF(MIN(E11:J11)&gt;=40,"PASS",IF((COUNTIF(E11:J11,"&lt;40")=1),"FAIL, 1 Unit",IF((COUNTIF(E11:J11,"&lt;40")=2),"FAIL, 2 Units",IF((COUNTIF(E11:J11,"&lt;40")=3),"FAIL, 3 Units",IF((COUNTIF(E11:J11,"&lt;40")=4),  "FAIL, 4 Units",IF((COUNTIF(E11:J11,"&lt;40")=5),"FAIL, 5 Units","X FAILS")))))))</f>
        <v>INCOMPLETE</v>
      </c>
      <c r="W11" s="79"/>
    </row>
    <row r="12" spans="1:23" ht="15" customHeight="1">
      <c r="A12" s="47">
        <v>5</v>
      </c>
      <c r="B12" s="92" t="s">
        <v>79</v>
      </c>
      <c r="C12" s="93" t="s">
        <v>80</v>
      </c>
      <c r="D12" s="48"/>
      <c r="E12" s="49">
        <f>VLOOKUP(B12,'EMT 1203'!B19:V123,21,FALSE)</f>
        <v>54</v>
      </c>
      <c r="F12" s="50">
        <f>VLOOKUP(B12,'EMT 2101'!B19:V125,21,FALSE)</f>
        <v>69</v>
      </c>
      <c r="G12" s="50">
        <f>VLOOKUP(B12,'EMT 2102'!B19:S125,18,FALSE)</f>
        <v>41.757142857142853</v>
      </c>
      <c r="H12" s="50">
        <f>VLOOKUP(B12,'EMT 2104'!B19:V123,21,FALSE)</f>
        <v>62</v>
      </c>
      <c r="I12" s="50">
        <f>VLOOKUP(B12,'SMA 2119'!B19:S126,18,FALSE)</f>
        <v>61</v>
      </c>
      <c r="J12" s="50">
        <f>VLOOKUP(B12,'EMT 2201'!B19:V125,21,FALSE)</f>
        <v>52</v>
      </c>
      <c r="K12" s="50"/>
      <c r="L12" s="50"/>
      <c r="M12" s="50"/>
      <c r="N12" s="49"/>
      <c r="O12" s="50"/>
      <c r="P12" s="50"/>
      <c r="Q12" s="50"/>
      <c r="R12" s="51"/>
      <c r="S12" s="1">
        <f>COUNTA(E12:J12)</f>
        <v>6</v>
      </c>
      <c r="T12" s="46">
        <f>SUM(E12:J12)</f>
        <v>339.75714285714287</v>
      </c>
      <c r="U12" s="84">
        <f>ROUNDUP(AVERAGE(E12:J12),2)</f>
        <v>56.629999999999995</v>
      </c>
      <c r="V12" s="69" t="str">
        <f>IF(S12&lt;8,"INCOMPLETE",IF(MIN(E12:J12)&gt;=40,"PASS",IF((COUNTIF(E12:J12,"&lt;40")=1),"FAIL, 1 Unit",IF((COUNTIF(E12:J12,"&lt;40")=2),"FAIL, 2 Units",IF((COUNTIF(E12:J12,"&lt;40")=3),"FAIL, 3 Units",IF((COUNTIF(E12:J12,"&lt;40")=4),  "FAIL, 4 Units",IF((COUNTIF(E12:J12,"&lt;40")=5),"FAIL, 5 Units","X FAILS")))))))</f>
        <v>INCOMPLETE</v>
      </c>
      <c r="W12" s="79"/>
    </row>
    <row r="13" spans="1:23" ht="15" customHeight="1">
      <c r="A13" s="21">
        <v>6</v>
      </c>
      <c r="B13" s="94" t="s">
        <v>81</v>
      </c>
      <c r="C13" s="95" t="s">
        <v>82</v>
      </c>
      <c r="D13" s="48"/>
      <c r="E13" s="49">
        <f>VLOOKUP(B13,'EMT 1203'!B20:V124,21,FALSE)</f>
        <v>42</v>
      </c>
      <c r="F13" s="50">
        <f>VLOOKUP(B13,'EMT 2101'!B20:V126,21,FALSE)</f>
        <v>56</v>
      </c>
      <c r="G13" s="50">
        <f>VLOOKUP(B13,'EMT 2102'!B20:S126,18,FALSE)</f>
        <v>61.085714285714282</v>
      </c>
      <c r="H13" s="50">
        <f>VLOOKUP(B13,'EMT 2104'!B20:V124,21,FALSE)</f>
        <v>69</v>
      </c>
      <c r="I13" s="50">
        <f>VLOOKUP(B13,'SMA 2119'!B20:S127,18,FALSE)</f>
        <v>50</v>
      </c>
      <c r="J13" s="50">
        <f>VLOOKUP(B13,'EMT 2201'!B20:V126,21,FALSE)</f>
        <v>45</v>
      </c>
      <c r="K13" s="50"/>
      <c r="L13" s="50"/>
      <c r="M13" s="50"/>
      <c r="N13" s="49"/>
      <c r="O13" s="50"/>
      <c r="P13" s="50"/>
      <c r="Q13" s="50"/>
      <c r="R13" s="51"/>
      <c r="S13" s="1">
        <f>COUNTA(E13:J13)</f>
        <v>6</v>
      </c>
      <c r="T13" s="46">
        <f>SUM(E13:J13)</f>
        <v>323.08571428571429</v>
      </c>
      <c r="U13" s="84">
        <f>ROUNDUP(AVERAGE(E13:J13),2)</f>
        <v>53.85</v>
      </c>
      <c r="V13" s="69" t="str">
        <f>IF(S13&lt;8,"INCOMPLETE",IF(MIN(E13:J13)&gt;=40,"PASS",IF((COUNTIF(E13:J13,"&lt;40")=1),"FAIL, 1 Unit",IF((COUNTIF(E13:J13,"&lt;40")=2),"FAIL, 2 Units",IF((COUNTIF(E13:J13,"&lt;40")=3),"FAIL, 3 Units",IF((COUNTIF(E13:J13,"&lt;40")=4),  "FAIL, 4 Units",IF((COUNTIF(E13:J13,"&lt;40")=5),"FAIL, 5 Units","X FAILS")))))))</f>
        <v>INCOMPLETE</v>
      </c>
      <c r="W13" s="79"/>
    </row>
    <row r="14" spans="1:23" ht="15" customHeight="1">
      <c r="A14" s="47">
        <v>7</v>
      </c>
      <c r="B14" s="94" t="s">
        <v>83</v>
      </c>
      <c r="C14" s="95" t="s">
        <v>84</v>
      </c>
      <c r="D14" s="48"/>
      <c r="E14" s="49">
        <f>VLOOKUP(B14,'EMT 1203'!B21:V125,21,FALSE)</f>
        <v>50</v>
      </c>
      <c r="F14" s="50">
        <f>VLOOKUP(B14,'EMT 2101'!B21:V127,21,FALSE)</f>
        <v>65</v>
      </c>
      <c r="G14" s="50">
        <f>VLOOKUP(B14,'EMT 2102'!B21:S127,18,FALSE)</f>
        <v>53.628571428571433</v>
      </c>
      <c r="H14" s="50">
        <f>VLOOKUP(B14,'EMT 2104'!B21:V125,21,FALSE)</f>
        <v>67</v>
      </c>
      <c r="I14" s="50">
        <f>VLOOKUP(B14,'SMA 2119'!B21:S128,18,FALSE)</f>
        <v>43</v>
      </c>
      <c r="J14" s="50">
        <f>VLOOKUP(B14,'EMT 2201'!B21:V127,21,FALSE)</f>
        <v>40</v>
      </c>
      <c r="K14" s="50"/>
      <c r="L14" s="50"/>
      <c r="M14" s="50"/>
      <c r="N14" s="49"/>
      <c r="O14" s="50"/>
      <c r="P14" s="50"/>
      <c r="Q14" s="50"/>
      <c r="R14" s="51"/>
      <c r="S14" s="1">
        <f>COUNTA(E14:J14)</f>
        <v>6</v>
      </c>
      <c r="T14" s="46">
        <f>SUM(E14:J14)</f>
        <v>318.62857142857143</v>
      </c>
      <c r="U14" s="84">
        <f>ROUNDUP(AVERAGE(E14:J14),2)</f>
        <v>53.11</v>
      </c>
      <c r="V14" s="69" t="str">
        <f>IF(S14&lt;8,"INCOMPLETE",IF(MIN(E14:J14)&gt;=40,"PASS",IF((COUNTIF(E14:J14,"&lt;40")=1),"FAIL, 1 Unit",IF((COUNTIF(E14:J14,"&lt;40")=2),"FAIL, 2 Units",IF((COUNTIF(E14:J14,"&lt;40")=3),"FAIL, 3 Units",IF((COUNTIF(E14:J14,"&lt;40")=4),  "FAIL, 4 Units",IF((COUNTIF(E14:J14,"&lt;40")=5),"FAIL, 5 Units","X FAILS")))))))</f>
        <v>INCOMPLETE</v>
      </c>
      <c r="W14" s="79"/>
    </row>
    <row r="15" spans="1:23" ht="15" customHeight="1">
      <c r="A15" s="21">
        <v>8</v>
      </c>
      <c r="B15" s="94" t="s">
        <v>85</v>
      </c>
      <c r="C15" s="95" t="s">
        <v>86</v>
      </c>
      <c r="D15" s="48"/>
      <c r="E15" s="49">
        <f>VLOOKUP(B15,'EMT 1203'!B22:V126,21,FALSE)</f>
        <v>47</v>
      </c>
      <c r="F15" s="50">
        <f>VLOOKUP(B15,'EMT 2101'!B22:V128,21,FALSE)</f>
        <v>50</v>
      </c>
      <c r="G15" s="50">
        <f>VLOOKUP(B15,'EMT 2102'!B22:S128,18,FALSE)</f>
        <v>54.514285714285712</v>
      </c>
      <c r="H15" s="50">
        <f>VLOOKUP(B15,'EMT 2104'!B22:V126,21,FALSE)</f>
        <v>54</v>
      </c>
      <c r="I15" s="50">
        <f>VLOOKUP(B15,'SMA 2119'!B22:S129,18,FALSE)</f>
        <v>28</v>
      </c>
      <c r="J15" s="50">
        <f>VLOOKUP(B15,'EMT 2201'!B22:V128,21,FALSE)</f>
        <v>35</v>
      </c>
      <c r="K15" s="50"/>
      <c r="L15" s="50"/>
      <c r="M15" s="50"/>
      <c r="N15" s="49"/>
      <c r="O15" s="50"/>
      <c r="P15" s="50"/>
      <c r="Q15" s="50"/>
      <c r="R15" s="51"/>
      <c r="S15" s="1">
        <f>COUNTA(E15:J15)</f>
        <v>6</v>
      </c>
      <c r="T15" s="46">
        <f>SUM(E15:J15)</f>
        <v>268.51428571428573</v>
      </c>
      <c r="U15" s="84">
        <f>ROUNDUP(AVERAGE(E15:J15),2)</f>
        <v>44.76</v>
      </c>
      <c r="V15" s="69" t="str">
        <f>IF(S15&lt;8,"INCOMPLETE",IF(MIN(E15:J15)&gt;=40,"PASS",IF((COUNTIF(E15:J15,"&lt;40")=1),"FAIL, 1 Unit",IF((COUNTIF(E15:J15,"&lt;40")=2),"FAIL, 2 Units",IF((COUNTIF(E15:J15,"&lt;40")=3),"FAIL, 3 Units",IF((COUNTIF(E15:J15,"&lt;40")=4),  "FAIL, 4 Units",IF((COUNTIF(E15:J15,"&lt;40")=5),"FAIL, 5 Units","X FAILS")))))))</f>
        <v>INCOMPLETE</v>
      </c>
      <c r="W15" s="79"/>
    </row>
    <row r="16" spans="1:23" ht="15" customHeight="1">
      <c r="A16" s="47">
        <v>9</v>
      </c>
      <c r="B16" s="94" t="s">
        <v>87</v>
      </c>
      <c r="C16" s="95" t="s">
        <v>88</v>
      </c>
      <c r="D16" s="48"/>
      <c r="E16" s="49">
        <f>VLOOKUP(B16,'EMT 1203'!B23:V127,21,FALSE)</f>
        <v>53</v>
      </c>
      <c r="F16" s="50">
        <f>VLOOKUP(B16,'EMT 2101'!B23:V129,21,FALSE)</f>
        <v>67</v>
      </c>
      <c r="G16" s="50">
        <f>VLOOKUP(B16,'EMT 2102'!B23:S129,18,FALSE)</f>
        <v>58.571428571428569</v>
      </c>
      <c r="H16" s="50">
        <f>VLOOKUP(B16,'EMT 2104'!B23:V127,21,FALSE)</f>
        <v>69</v>
      </c>
      <c r="I16" s="50">
        <f>VLOOKUP(B16,'SMA 2119'!B23:S130,18,FALSE)</f>
        <v>52</v>
      </c>
      <c r="J16" s="50">
        <f>VLOOKUP(B16,'EMT 2201'!B23:V129,21,FALSE)</f>
        <v>52</v>
      </c>
      <c r="K16" s="50"/>
      <c r="L16" s="50"/>
      <c r="M16" s="50"/>
      <c r="N16" s="49"/>
      <c r="O16" s="50"/>
      <c r="P16" s="50"/>
      <c r="Q16" s="50"/>
      <c r="R16" s="51"/>
      <c r="S16" s="1">
        <f>COUNTA(E16:J16)</f>
        <v>6</v>
      </c>
      <c r="T16" s="46">
        <f>SUM(E16:J16)</f>
        <v>351.57142857142856</v>
      </c>
      <c r="U16" s="84">
        <f>ROUNDUP(AVERAGE(E16:J16),2)</f>
        <v>58.6</v>
      </c>
      <c r="V16" s="69" t="str">
        <f>IF(S16&lt;8,"INCOMPLETE",IF(MIN(E16:J16)&gt;=40,"PASS",IF((COUNTIF(E16:J16,"&lt;40")=1),"FAIL, 1 Unit",IF((COUNTIF(E16:J16,"&lt;40")=2),"FAIL, 2 Units",IF((COUNTIF(E16:J16,"&lt;40")=3),"FAIL, 3 Units",IF((COUNTIF(E16:J16,"&lt;40")=4),  "FAIL, 4 Units",IF((COUNTIF(E16:J16,"&lt;40")=5),"FAIL, 5 Units","X FAILS")))))))</f>
        <v>INCOMPLETE</v>
      </c>
      <c r="W16" s="79"/>
    </row>
    <row r="17" spans="1:23" s="45" customFormat="1" ht="15" customHeight="1">
      <c r="A17" s="21">
        <v>10</v>
      </c>
      <c r="B17" s="94" t="s">
        <v>89</v>
      </c>
      <c r="C17" s="95" t="s">
        <v>90</v>
      </c>
      <c r="D17" s="48"/>
      <c r="E17" s="49">
        <f>VLOOKUP(B17,'EMT 1203'!B24:V128,21,FALSE)</f>
        <v>56</v>
      </c>
      <c r="F17" s="50">
        <f>VLOOKUP(B17,'EMT 2101'!B24:V130,21,FALSE)</f>
        <v>59</v>
      </c>
      <c r="G17" s="50">
        <f>VLOOKUP(B17,'EMT 2102'!B24:S130,18,FALSE)</f>
        <v>54.085714285714282</v>
      </c>
      <c r="H17" s="50">
        <f>VLOOKUP(B17,'EMT 2104'!B24:V128,21,FALSE)</f>
        <v>55</v>
      </c>
      <c r="I17" s="50">
        <f>VLOOKUP(B17,'SMA 2119'!B24:S131,18,FALSE)</f>
        <v>50</v>
      </c>
      <c r="J17" s="50">
        <f>VLOOKUP(B17,'EMT 2201'!B24:V130,21,FALSE)</f>
        <v>46</v>
      </c>
      <c r="K17" s="50"/>
      <c r="L17" s="50"/>
      <c r="M17" s="50"/>
      <c r="N17" s="49"/>
      <c r="O17" s="50"/>
      <c r="P17" s="50"/>
      <c r="Q17" s="50"/>
      <c r="R17" s="51"/>
      <c r="S17" s="1">
        <f>COUNTA(E17:J17)</f>
        <v>6</v>
      </c>
      <c r="T17" s="46">
        <f>SUM(E17:J17)</f>
        <v>320.08571428571429</v>
      </c>
      <c r="U17" s="84">
        <f>ROUNDUP(AVERAGE(E17:J17),2)</f>
        <v>53.35</v>
      </c>
      <c r="V17" s="69" t="str">
        <f>IF(S17&lt;8,"INCOMPLETE",IF(MIN(E17:J17)&gt;=40,"PASS",IF((COUNTIF(E17:J17,"&lt;40")=1),"FAIL, 1 Unit",IF((COUNTIF(E17:J17,"&lt;40")=2),"FAIL, 2 Units",IF((COUNTIF(E17:J17,"&lt;40")=3),"FAIL, 3 Units",IF((COUNTIF(E17:J17,"&lt;40")=4),  "FAIL, 4 Units",IF((COUNTIF(E17:J17,"&lt;40")=5),"FAIL, 5 Units","X FAILS")))))))</f>
        <v>INCOMPLETE</v>
      </c>
      <c r="W17" s="79"/>
    </row>
    <row r="18" spans="1:23" ht="15" customHeight="1">
      <c r="A18" s="47">
        <v>11</v>
      </c>
      <c r="B18" s="94" t="s">
        <v>91</v>
      </c>
      <c r="C18" s="95" t="s">
        <v>92</v>
      </c>
      <c r="D18" s="48"/>
      <c r="E18" s="49">
        <f>VLOOKUP(B18,'EMT 1203'!B25:V129,21,FALSE)</f>
        <v>77</v>
      </c>
      <c r="F18" s="50">
        <f>VLOOKUP(B18,'EMT 2101'!B25:V131,21,FALSE)</f>
        <v>77</v>
      </c>
      <c r="G18" s="50">
        <f>VLOOKUP(B18,'EMT 2102'!B25:S131,18,FALSE)</f>
        <v>61.057142857142864</v>
      </c>
      <c r="H18" s="50">
        <f>VLOOKUP(B18,'EMT 2104'!B25:V129,21,FALSE)</f>
        <v>57</v>
      </c>
      <c r="I18" s="50">
        <f>VLOOKUP(B18,'SMA 2119'!B25:S132,18,FALSE)</f>
        <v>65</v>
      </c>
      <c r="J18" s="50">
        <f>VLOOKUP(B18,'EMT 2201'!B25:V131,21,FALSE)</f>
        <v>50</v>
      </c>
      <c r="K18" s="50"/>
      <c r="L18" s="50"/>
      <c r="M18" s="50"/>
      <c r="N18" s="49"/>
      <c r="O18" s="50"/>
      <c r="P18" s="50"/>
      <c r="Q18" s="50"/>
      <c r="R18" s="51"/>
      <c r="S18" s="1">
        <f>COUNTA(E18:J18)</f>
        <v>6</v>
      </c>
      <c r="T18" s="46">
        <f>SUM(E18:J18)</f>
        <v>387.05714285714288</v>
      </c>
      <c r="U18" s="84">
        <f>ROUNDUP(AVERAGE(E18:J18),2)</f>
        <v>64.510000000000005</v>
      </c>
      <c r="V18" s="69" t="str">
        <f>IF(S18&lt;8,"INCOMPLETE",IF(MIN(E18:J18)&gt;=40,"PASS",IF((COUNTIF(E18:J18,"&lt;40")=1),"FAIL, 1 Unit",IF((COUNTIF(E18:J18,"&lt;40")=2),"FAIL, 2 Units",IF((COUNTIF(E18:J18,"&lt;40")=3),"FAIL, 3 Units",IF((COUNTIF(E18:J18,"&lt;40")=4),  "FAIL, 4 Units",IF((COUNTIF(E18:J18,"&lt;40")=5),"FAIL, 5 Units","X FAILS")))))))</f>
        <v>INCOMPLETE</v>
      </c>
      <c r="W18" s="79"/>
    </row>
    <row r="19" spans="1:23" ht="15" customHeight="1">
      <c r="A19" s="21">
        <v>12</v>
      </c>
      <c r="B19" s="94" t="s">
        <v>93</v>
      </c>
      <c r="C19" s="95" t="s">
        <v>94</v>
      </c>
      <c r="D19" s="48"/>
      <c r="E19" s="49">
        <f>VLOOKUP(B19,'EMT 1203'!B26:V130,21,FALSE)</f>
        <v>73</v>
      </c>
      <c r="F19" s="50">
        <f>VLOOKUP(B19,'EMT 2101'!B26:V132,21,FALSE)</f>
        <v>66</v>
      </c>
      <c r="G19" s="50">
        <f>VLOOKUP(B19,'EMT 2102'!B26:S132,18,FALSE)</f>
        <v>60.142857142857139</v>
      </c>
      <c r="H19" s="50">
        <f>VLOOKUP(B19,'EMT 2104'!B26:V130,21,FALSE)</f>
        <v>60</v>
      </c>
      <c r="I19" s="50">
        <f>VLOOKUP(B19,'SMA 2119'!B26:S133,18,FALSE)</f>
        <v>51</v>
      </c>
      <c r="J19" s="50">
        <f>VLOOKUP(B19,'EMT 2201'!B26:V132,21,FALSE)</f>
        <v>46</v>
      </c>
      <c r="K19" s="50"/>
      <c r="L19" s="50"/>
      <c r="M19" s="50"/>
      <c r="N19" s="49"/>
      <c r="O19" s="50"/>
      <c r="P19" s="50"/>
      <c r="Q19" s="50"/>
      <c r="R19" s="51"/>
      <c r="S19" s="1">
        <f>COUNTA(E19:J19)</f>
        <v>6</v>
      </c>
      <c r="T19" s="46">
        <f>SUM(E19:J19)</f>
        <v>356.14285714285711</v>
      </c>
      <c r="U19" s="84">
        <f>ROUNDUP(AVERAGE(E19:J19),2)</f>
        <v>59.36</v>
      </c>
      <c r="V19" s="69" t="str">
        <f>IF(S19&lt;8,"INCOMPLETE",IF(MIN(E19:J19)&gt;=40,"PASS",IF((COUNTIF(E19:J19,"&lt;40")=1),"FAIL, 1 Unit",IF((COUNTIF(E19:J19,"&lt;40")=2),"FAIL, 2 Units",IF((COUNTIF(E19:J19,"&lt;40")=3),"FAIL, 3 Units",IF((COUNTIF(E19:J19,"&lt;40")=4),  "FAIL, 4 Units",IF((COUNTIF(E19:J19,"&lt;40")=5),"FAIL, 5 Units","X FAILS")))))))</f>
        <v>INCOMPLETE</v>
      </c>
      <c r="W19" s="79"/>
    </row>
    <row r="20" spans="1:23" s="45" customFormat="1" ht="15" customHeight="1">
      <c r="A20" s="47">
        <v>13</v>
      </c>
      <c r="B20" s="94" t="s">
        <v>95</v>
      </c>
      <c r="C20" s="95" t="s">
        <v>96</v>
      </c>
      <c r="D20" s="48"/>
      <c r="E20" s="49">
        <f>VLOOKUP(B20,'EMT 1203'!B27:V131,21,FALSE)</f>
        <v>43</v>
      </c>
      <c r="F20" s="50">
        <f>VLOOKUP(B20,'EMT 2101'!B27:V133,21,FALSE)</f>
        <v>67</v>
      </c>
      <c r="G20" s="50">
        <f>VLOOKUP(B20,'EMT 2102'!B27:S133,18,FALSE)</f>
        <v>40.428571428571431</v>
      </c>
      <c r="H20" s="50">
        <f>VLOOKUP(B20,'EMT 2104'!B27:V131,21,FALSE)</f>
        <v>61</v>
      </c>
      <c r="I20" s="50">
        <f>VLOOKUP(B20,'SMA 2119'!B27:S134,18,FALSE)</f>
        <v>41</v>
      </c>
      <c r="J20" s="50">
        <f>VLOOKUP(B20,'EMT 2201'!B27:V133,21,FALSE)</f>
        <v>43</v>
      </c>
      <c r="K20" s="50"/>
      <c r="L20" s="50"/>
      <c r="M20" s="50"/>
      <c r="N20" s="49"/>
      <c r="O20" s="50"/>
      <c r="P20" s="50"/>
      <c r="Q20" s="50"/>
      <c r="R20" s="51"/>
      <c r="S20" s="1">
        <f>COUNTA(E20:J20)</f>
        <v>6</v>
      </c>
      <c r="T20" s="46">
        <f>SUM(E20:J20)</f>
        <v>295.42857142857144</v>
      </c>
      <c r="U20" s="84">
        <f>ROUNDUP(AVERAGE(E20:J20),2)</f>
        <v>49.239999999999995</v>
      </c>
      <c r="V20" s="69" t="str">
        <f>IF(S20&lt;8,"INCOMPLETE",IF(MIN(E20:J20)&gt;=40,"PASS",IF((COUNTIF(E20:J20,"&lt;40")=1),"FAIL, 1 Unit",IF((COUNTIF(E20:J20,"&lt;40")=2),"FAIL, 2 Units",IF((COUNTIF(E20:J20,"&lt;40")=3),"FAIL, 3 Units",IF((COUNTIF(E20:J20,"&lt;40")=4),  "FAIL, 4 Units",IF((COUNTIF(E20:J20,"&lt;40")=5),"FAIL, 5 Units","X FAILS")))))))</f>
        <v>INCOMPLETE</v>
      </c>
      <c r="W20" s="79"/>
    </row>
    <row r="21" spans="1:23" ht="15" customHeight="1">
      <c r="A21" s="21">
        <v>14</v>
      </c>
      <c r="B21" s="94" t="s">
        <v>97</v>
      </c>
      <c r="C21" s="95" t="s">
        <v>98</v>
      </c>
      <c r="D21" s="48"/>
      <c r="E21" s="49">
        <f>VLOOKUP(B21,'EMT 1203'!B28:V132,21,FALSE)</f>
        <v>60</v>
      </c>
      <c r="F21" s="50">
        <f>VLOOKUP(B21,'EMT 2101'!B28:V134,21,FALSE)</f>
        <v>69</v>
      </c>
      <c r="G21" s="50">
        <f>VLOOKUP(B21,'EMT 2102'!B28:S134,18,FALSE)</f>
        <v>68.357142857142861</v>
      </c>
      <c r="H21" s="50">
        <f>VLOOKUP(B21,'EMT 2104'!B28:V132,21,FALSE)</f>
        <v>70</v>
      </c>
      <c r="I21" s="50">
        <f>VLOOKUP(B21,'SMA 2119'!B28:S135,18,FALSE)</f>
        <v>50</v>
      </c>
      <c r="J21" s="50">
        <f>VLOOKUP(B21,'EMT 2201'!B28:V134,21,FALSE)</f>
        <v>44</v>
      </c>
      <c r="K21" s="50"/>
      <c r="L21" s="50"/>
      <c r="M21" s="50"/>
      <c r="N21" s="49"/>
      <c r="O21" s="50"/>
      <c r="P21" s="50"/>
      <c r="Q21" s="50"/>
      <c r="R21" s="51"/>
      <c r="S21" s="1">
        <f>COUNTA(E21:J21)</f>
        <v>6</v>
      </c>
      <c r="T21" s="46">
        <f>SUM(E21:J21)</f>
        <v>361.35714285714289</v>
      </c>
      <c r="U21" s="84">
        <f>ROUNDUP(AVERAGE(E21:J21),2)</f>
        <v>60.23</v>
      </c>
      <c r="V21" s="69" t="str">
        <f>IF(S21&lt;8,"INCOMPLETE",IF(MIN(E21:J21)&gt;=40,"PASS",IF((COUNTIF(E21:J21,"&lt;40")=1),"FAIL, 1 Unit",IF((COUNTIF(E21:J21,"&lt;40")=2),"FAIL, 2 Units",IF((COUNTIF(E21:J21,"&lt;40")=3),"FAIL, 3 Units",IF((COUNTIF(E21:J21,"&lt;40")=4),  "FAIL, 4 Units",IF((COUNTIF(E21:J21,"&lt;40")=5),"FAIL, 5 Units","X FAILS")))))))</f>
        <v>INCOMPLETE</v>
      </c>
      <c r="W21" s="79"/>
    </row>
    <row r="22" spans="1:23" s="45" customFormat="1" ht="15" customHeight="1">
      <c r="A22" s="47">
        <v>15</v>
      </c>
      <c r="B22" s="94" t="s">
        <v>99</v>
      </c>
      <c r="C22" s="95" t="s">
        <v>100</v>
      </c>
      <c r="D22" s="48"/>
      <c r="E22" s="49">
        <f>VLOOKUP(B22,'EMT 1203'!B29:V133,21,FALSE)</f>
        <v>50</v>
      </c>
      <c r="F22" s="50">
        <f>VLOOKUP(B22,'EMT 2101'!B29:V135,21,FALSE)</f>
        <v>59</v>
      </c>
      <c r="G22" s="50">
        <f>VLOOKUP(B22,'EMT 2102'!B29:S135,18,FALSE)</f>
        <v>56.2</v>
      </c>
      <c r="H22" s="50">
        <f>VLOOKUP(B22,'EMT 2104'!B29:V133,21,FALSE)</f>
        <v>72</v>
      </c>
      <c r="I22" s="50">
        <f>VLOOKUP(B22,'SMA 2119'!B29:S136,18,FALSE)</f>
        <v>51</v>
      </c>
      <c r="J22" s="50">
        <f>VLOOKUP(B22,'EMT 2201'!B29:V135,21,FALSE)</f>
        <v>47</v>
      </c>
      <c r="K22" s="50"/>
      <c r="L22" s="50"/>
      <c r="M22" s="50"/>
      <c r="N22" s="49"/>
      <c r="O22" s="50"/>
      <c r="P22" s="50"/>
      <c r="Q22" s="50"/>
      <c r="R22" s="51"/>
      <c r="S22" s="1">
        <f>COUNTA(E22:J22)</f>
        <v>6</v>
      </c>
      <c r="T22" s="46">
        <f>SUM(E22:J22)</f>
        <v>335.2</v>
      </c>
      <c r="U22" s="84">
        <f>ROUNDUP(AVERAGE(E22:J22),2)</f>
        <v>55.87</v>
      </c>
      <c r="V22" s="69" t="str">
        <f>IF(S22&lt;8,"INCOMPLETE",IF(MIN(E22:J22)&gt;=40,"PASS",IF((COUNTIF(E22:J22,"&lt;40")=1),"FAIL, 1 Unit",IF((COUNTIF(E22:J22,"&lt;40")=2),"FAIL, 2 Units",IF((COUNTIF(E22:J22,"&lt;40")=3),"FAIL, 3 Units",IF((COUNTIF(E22:J22,"&lt;40")=4),  "FAIL, 4 Units",IF((COUNTIF(E22:J22,"&lt;40")=5),"FAIL, 5 Units","X FAILS")))))))</f>
        <v>INCOMPLETE</v>
      </c>
      <c r="W22" s="79"/>
    </row>
    <row r="23" spans="1:23" ht="15" customHeight="1">
      <c r="A23" s="21">
        <v>16</v>
      </c>
      <c r="B23" s="94" t="s">
        <v>101</v>
      </c>
      <c r="C23" s="95" t="s">
        <v>102</v>
      </c>
      <c r="D23" s="48"/>
      <c r="E23" s="49" t="str">
        <f>VLOOKUP(B23,'EMT 1203'!B30:V134,21,FALSE)</f>
        <v/>
      </c>
      <c r="F23" s="50" t="str">
        <f>VLOOKUP(B23,'EMT 2101'!B30:V136,21,FALSE)</f>
        <v/>
      </c>
      <c r="G23" s="50"/>
      <c r="H23" s="50" t="str">
        <f>VLOOKUP(B23,'EMT 2104'!B30:V134,21,FALSE)</f>
        <v/>
      </c>
      <c r="I23" s="50" t="str">
        <f>VLOOKUP(B23,'SMA 2119'!B30:S137,18,FALSE)</f>
        <v/>
      </c>
      <c r="J23" s="50" t="str">
        <f>VLOOKUP(B23,'EMT 2201'!B30:V136,21,FALSE)</f>
        <v/>
      </c>
      <c r="K23" s="50"/>
      <c r="L23" s="50"/>
      <c r="M23" s="50"/>
      <c r="N23" s="49"/>
      <c r="O23" s="50"/>
      <c r="P23" s="50"/>
      <c r="Q23" s="50"/>
      <c r="R23" s="51"/>
      <c r="S23" s="1"/>
      <c r="T23" s="46"/>
      <c r="U23" s="84"/>
      <c r="V23" s="69" t="str">
        <f>IF(S23&lt;8,"INCOMPLETE",IF(MIN(E23:J23)&gt;=40,"PASS",IF((COUNTIF(E23:J23,"&lt;40")=1),"FAIL, 1 Unit",IF((COUNTIF(E23:J23,"&lt;40")=2),"FAIL, 2 Units",IF((COUNTIF(E23:J23,"&lt;40")=3),"FAIL, 3 Units",IF((COUNTIF(E23:J23,"&lt;40")=4),  "FAIL, 4 Units",IF((COUNTIF(E23:J23,"&lt;40")=5),"FAIL, 5 Units","X FAILS")))))))</f>
        <v>INCOMPLETE</v>
      </c>
      <c r="W23" s="672" t="s">
        <v>562</v>
      </c>
    </row>
    <row r="24" spans="1:23" s="3" customFormat="1" ht="15" customHeight="1">
      <c r="A24" s="70">
        <v>17</v>
      </c>
      <c r="B24" s="94" t="s">
        <v>103</v>
      </c>
      <c r="C24" s="95" t="s">
        <v>104</v>
      </c>
      <c r="D24" s="4"/>
      <c r="E24" s="49">
        <f>VLOOKUP(B24,'EMT 1203'!B31:V135,21,FALSE)</f>
        <v>46</v>
      </c>
      <c r="F24" s="50">
        <f>VLOOKUP(B24,'EMT 2101'!B31:V137,21,FALSE)</f>
        <v>57</v>
      </c>
      <c r="G24" s="50">
        <f>VLOOKUP(B24,'EMT 2102'!B31:S137,18,FALSE)</f>
        <v>54.4</v>
      </c>
      <c r="H24" s="50">
        <f>VLOOKUP(B24,'EMT 2104'!B31:V135,21,FALSE)</f>
        <v>41</v>
      </c>
      <c r="I24" s="50">
        <f>VLOOKUP(B24,'SMA 2119'!B31:S138,18,FALSE)</f>
        <v>50</v>
      </c>
      <c r="J24" s="50">
        <f>VLOOKUP(B24,'EMT 2201'!B31:V137,21,FALSE)</f>
        <v>35</v>
      </c>
      <c r="K24" s="72"/>
      <c r="L24" s="72"/>
      <c r="M24" s="72"/>
      <c r="N24" s="71"/>
      <c r="O24" s="72"/>
      <c r="P24" s="72"/>
      <c r="Q24" s="72"/>
      <c r="R24" s="73"/>
      <c r="S24" s="1">
        <f>COUNTA(E24:J24)</f>
        <v>6</v>
      </c>
      <c r="T24" s="46">
        <f>SUM(E24:J24)</f>
        <v>283.39999999999998</v>
      </c>
      <c r="U24" s="84">
        <f>ROUNDUP(AVERAGE(E24:J24),2)</f>
        <v>47.239999999999995</v>
      </c>
      <c r="V24" s="69" t="str">
        <f>IF(S24&lt;8,"INCOMPLETE",IF(MIN(E24:J24)&gt;=40,"PASS",IF((COUNTIF(E24:J24,"&lt;40")=1),"FAIL, 1 Unit",IF((COUNTIF(E24:J24,"&lt;40")=2),"FAIL, 2 Units",IF((COUNTIF(E24:J24,"&lt;40")=3),"FAIL, 3 Units",IF((COUNTIF(E24:J24,"&lt;40")=4),  "FAIL, 4 Units",IF((COUNTIF(E24:J24,"&lt;40")=5),"FAIL, 5 Units","X FAILS")))))))</f>
        <v>INCOMPLETE</v>
      </c>
      <c r="W24" s="80"/>
    </row>
    <row r="25" spans="1:23" ht="15" customHeight="1">
      <c r="A25" s="21">
        <v>18</v>
      </c>
      <c r="B25" s="94" t="s">
        <v>105</v>
      </c>
      <c r="C25" s="95" t="s">
        <v>106</v>
      </c>
      <c r="D25" s="48"/>
      <c r="E25" s="49">
        <f>VLOOKUP(B25,'EMT 1203'!B32:V136,21,FALSE)</f>
        <v>55</v>
      </c>
      <c r="F25" s="50">
        <f>VLOOKUP(B25,'EMT 2101'!B32:V138,21,FALSE)</f>
        <v>40</v>
      </c>
      <c r="G25" s="50">
        <f>VLOOKUP(B25,'EMT 2102'!B32:S138,18,FALSE)</f>
        <v>65.228571428571428</v>
      </c>
      <c r="H25" s="50">
        <f>VLOOKUP(B25,'EMT 2104'!B32:V136,21,FALSE)</f>
        <v>57</v>
      </c>
      <c r="I25" s="50">
        <f>VLOOKUP(B25,'SMA 2119'!B32:S139,18,FALSE)</f>
        <v>58</v>
      </c>
      <c r="J25" s="50">
        <f>VLOOKUP(B25,'EMT 2201'!B32:V138,21,FALSE)</f>
        <v>43</v>
      </c>
      <c r="K25" s="50"/>
      <c r="L25" s="50"/>
      <c r="M25" s="50"/>
      <c r="N25" s="49"/>
      <c r="O25" s="50"/>
      <c r="P25" s="50"/>
      <c r="Q25" s="50"/>
      <c r="R25" s="51"/>
      <c r="S25" s="1">
        <f>COUNTA(E25:J25)</f>
        <v>6</v>
      </c>
      <c r="T25" s="46">
        <f>SUM(E25:J25)</f>
        <v>318.2285714285714</v>
      </c>
      <c r="U25" s="84">
        <f>ROUNDUP(AVERAGE(E25:J25),2)</f>
        <v>53.04</v>
      </c>
      <c r="V25" s="69" t="str">
        <f>IF(S25&lt;8,"INCOMPLETE",IF(MIN(E25:J25)&gt;=40,"PASS",IF((COUNTIF(E25:J25,"&lt;40")=1),"FAIL, 1 Unit",IF((COUNTIF(E25:J25,"&lt;40")=2),"FAIL, 2 Units",IF((COUNTIF(E25:J25,"&lt;40")=3),"FAIL, 3 Units",IF((COUNTIF(E25:J25,"&lt;40")=4),  "FAIL, 4 Units",IF((COUNTIF(E25:J25,"&lt;40")=5),"FAIL, 5 Units","X FAILS")))))))</f>
        <v>INCOMPLETE</v>
      </c>
      <c r="W25" s="79"/>
    </row>
    <row r="26" spans="1:23" ht="15" customHeight="1">
      <c r="A26" s="47">
        <v>19</v>
      </c>
      <c r="B26" s="94" t="s">
        <v>107</v>
      </c>
      <c r="C26" s="95" t="s">
        <v>108</v>
      </c>
      <c r="D26" s="48"/>
      <c r="E26" s="49">
        <f>VLOOKUP(B26,'EMT 1203'!B33:V137,21,FALSE)</f>
        <v>62</v>
      </c>
      <c r="F26" s="50">
        <f>VLOOKUP(B26,'EMT 2101'!B33:V139,21,FALSE)</f>
        <v>76</v>
      </c>
      <c r="G26" s="50">
        <f>VLOOKUP(B26,'EMT 2102'!B33:S139,18,FALSE)</f>
        <v>72.671428571428578</v>
      </c>
      <c r="H26" s="50">
        <f>VLOOKUP(B26,'EMT 2104'!B33:V137,21,FALSE)</f>
        <v>68</v>
      </c>
      <c r="I26" s="50">
        <f>VLOOKUP(B26,'SMA 2119'!B33:S140,18,FALSE)</f>
        <v>52</v>
      </c>
      <c r="J26" s="50">
        <f>VLOOKUP(B26,'EMT 2201'!B33:V139,21,FALSE)</f>
        <v>48</v>
      </c>
      <c r="K26" s="50"/>
      <c r="L26" s="50"/>
      <c r="M26" s="50"/>
      <c r="N26" s="49"/>
      <c r="O26" s="50"/>
      <c r="P26" s="50"/>
      <c r="Q26" s="50"/>
      <c r="R26" s="51"/>
      <c r="S26" s="1">
        <f>COUNTA(E26:J26)</f>
        <v>6</v>
      </c>
      <c r="T26" s="46">
        <f>SUM(E26:J26)</f>
        <v>378.67142857142858</v>
      </c>
      <c r="U26" s="84">
        <f>ROUNDUP(AVERAGE(E26:J26),2)</f>
        <v>63.12</v>
      </c>
      <c r="V26" s="69" t="str">
        <f>IF(S26&lt;8,"INCOMPLETE",IF(MIN(E26:J26)&gt;=40,"PASS",IF((COUNTIF(E26:J26,"&lt;40")=1),"FAIL, 1 Unit",IF((COUNTIF(E26:J26,"&lt;40")=2),"FAIL, 2 Units",IF((COUNTIF(E26:J26,"&lt;40")=3),"FAIL, 3 Units",IF((COUNTIF(E26:J26,"&lt;40")=4),  "FAIL, 4 Units",IF((COUNTIF(E26:J26,"&lt;40")=5),"FAIL, 5 Units","X FAILS")))))))</f>
        <v>INCOMPLETE</v>
      </c>
      <c r="W26" s="79"/>
    </row>
    <row r="27" spans="1:23" s="45" customFormat="1" ht="15" customHeight="1">
      <c r="A27" s="21">
        <v>20</v>
      </c>
      <c r="B27" s="94" t="s">
        <v>109</v>
      </c>
      <c r="C27" s="95" t="s">
        <v>110</v>
      </c>
      <c r="D27" s="48"/>
      <c r="E27" s="49">
        <f>VLOOKUP(B27,'EMT 1203'!B34:V138,21,FALSE)</f>
        <v>57</v>
      </c>
      <c r="F27" s="50">
        <f>VLOOKUP(B27,'EMT 2101'!B34:V140,21,FALSE)</f>
        <v>68</v>
      </c>
      <c r="G27" s="50">
        <f>VLOOKUP(B27,'EMT 2102'!B34:S140,18,FALSE)</f>
        <v>81.871428571428567</v>
      </c>
      <c r="H27" s="50">
        <f>VLOOKUP(B27,'EMT 2104'!B34:V138,21,FALSE)</f>
        <v>73</v>
      </c>
      <c r="I27" s="50">
        <f>VLOOKUP(B27,'SMA 2119'!B34:S141,18,FALSE)</f>
        <v>75</v>
      </c>
      <c r="J27" s="50">
        <f>VLOOKUP(B27,'EMT 2201'!B34:V140,21,FALSE)</f>
        <v>47</v>
      </c>
      <c r="K27" s="50"/>
      <c r="L27" s="50"/>
      <c r="M27" s="50"/>
      <c r="N27" s="49"/>
      <c r="O27" s="50"/>
      <c r="P27" s="50"/>
      <c r="Q27" s="50"/>
      <c r="R27" s="51"/>
      <c r="S27" s="1">
        <f>COUNTA(E27:J27)</f>
        <v>6</v>
      </c>
      <c r="T27" s="46">
        <f>SUM(E27:J27)</f>
        <v>401.87142857142857</v>
      </c>
      <c r="U27" s="84">
        <f>ROUNDUP(AVERAGE(E27:J27),2)</f>
        <v>66.98</v>
      </c>
      <c r="V27" s="69" t="str">
        <f>IF(S27&lt;8,"INCOMPLETE",IF(MIN(E27:J27)&gt;=40,"PASS",IF((COUNTIF(E27:J27,"&lt;40")=1),"FAIL, 1 Unit",IF((COUNTIF(E27:J27,"&lt;40")=2),"FAIL, 2 Units",IF((COUNTIF(E27:J27,"&lt;40")=3),"FAIL, 3 Units",IF((COUNTIF(E27:J27,"&lt;40")=4),  "FAIL, 4 Units",IF((COUNTIF(E27:J27,"&lt;40")=5),"FAIL, 5 Units","X FAILS")))))))</f>
        <v>INCOMPLETE</v>
      </c>
      <c r="W27" s="79"/>
    </row>
    <row r="28" spans="1:23" s="45" customFormat="1" ht="15" customHeight="1">
      <c r="A28" s="47">
        <v>21</v>
      </c>
      <c r="B28" s="94" t="s">
        <v>111</v>
      </c>
      <c r="C28" s="95" t="s">
        <v>112</v>
      </c>
      <c r="D28" s="61"/>
      <c r="E28" s="49">
        <f>VLOOKUP(B28,'EMT 1203'!B35:V139,21,FALSE)</f>
        <v>67</v>
      </c>
      <c r="F28" s="50">
        <f>VLOOKUP(B28,'EMT 2101'!B35:V141,21,FALSE)</f>
        <v>69</v>
      </c>
      <c r="G28" s="50">
        <f>VLOOKUP(B28,'EMT 2102'!B35:S141,18,FALSE)</f>
        <v>62.542857142857144</v>
      </c>
      <c r="H28" s="50">
        <f>VLOOKUP(B28,'EMT 2104'!B35:V139,21,FALSE)</f>
        <v>59</v>
      </c>
      <c r="I28" s="50">
        <f>VLOOKUP(B28,'SMA 2119'!B35:S142,18,FALSE)</f>
        <v>55</v>
      </c>
      <c r="J28" s="50">
        <f>VLOOKUP(B28,'EMT 2201'!B35:V141,21,FALSE)</f>
        <v>46</v>
      </c>
      <c r="K28" s="50"/>
      <c r="L28" s="50"/>
      <c r="M28" s="50"/>
      <c r="N28" s="49"/>
      <c r="O28" s="50"/>
      <c r="P28" s="50"/>
      <c r="Q28" s="50"/>
      <c r="R28" s="51"/>
      <c r="S28" s="1">
        <f>COUNTA(E28:J28)</f>
        <v>6</v>
      </c>
      <c r="T28" s="46">
        <f>SUM(E28:J28)</f>
        <v>358.54285714285714</v>
      </c>
      <c r="U28" s="84">
        <f>ROUNDUP(AVERAGE(E28:J28),2)</f>
        <v>59.76</v>
      </c>
      <c r="V28" s="69" t="str">
        <f>IF(S28&lt;8,"INCOMPLETE",IF(MIN(E28:J28)&gt;=40,"PASS",IF((COUNTIF(E28:J28,"&lt;40")=1),"FAIL, 1 Unit",IF((COUNTIF(E28:J28,"&lt;40")=2),"FAIL, 2 Units",IF((COUNTIF(E28:J28,"&lt;40")=3),"FAIL, 3 Units",IF((COUNTIF(E28:J28,"&lt;40")=4),  "FAIL, 4 Units",IF((COUNTIF(E28:J28,"&lt;40")=5),"FAIL, 5 Units","X FAILS")))))))</f>
        <v>INCOMPLETE</v>
      </c>
      <c r="W28" s="79"/>
    </row>
    <row r="29" spans="1:23" ht="15" customHeight="1">
      <c r="A29" s="21">
        <v>22</v>
      </c>
      <c r="B29" s="94" t="s">
        <v>113</v>
      </c>
      <c r="C29" s="96" t="s">
        <v>114</v>
      </c>
      <c r="D29" s="48"/>
      <c r="E29" s="49">
        <f>VLOOKUP(B29,'EMT 1203'!B36:V140,21,FALSE)</f>
        <v>40</v>
      </c>
      <c r="F29" s="50">
        <f>VLOOKUP(B29,'EMT 2101'!B36:V142,21,FALSE)</f>
        <v>40</v>
      </c>
      <c r="G29" s="669" t="s">
        <v>551</v>
      </c>
      <c r="H29" s="50">
        <f>VLOOKUP(B29,'EMT 2104'!B36:V140,21,FALSE)</f>
        <v>34</v>
      </c>
      <c r="I29" s="50">
        <f>VLOOKUP(B29,'SMA 2119'!B36:S143,18,FALSE)</f>
        <v>40</v>
      </c>
      <c r="J29" s="50">
        <f>VLOOKUP(B29,'EMT 2201'!B36:V142,21,FALSE)</f>
        <v>34</v>
      </c>
      <c r="K29" s="50"/>
      <c r="L29" s="50"/>
      <c r="M29" s="50"/>
      <c r="N29" s="49"/>
      <c r="O29" s="50"/>
      <c r="P29" s="50"/>
      <c r="Q29" s="50"/>
      <c r="R29" s="51"/>
      <c r="S29" s="1">
        <f>COUNTA(E29:J29)</f>
        <v>6</v>
      </c>
      <c r="T29" s="46">
        <f>SUM(E29:J29)</f>
        <v>188</v>
      </c>
      <c r="U29" s="84">
        <f>ROUNDUP(AVERAGE(E29:J29),2)</f>
        <v>37.6</v>
      </c>
      <c r="V29" s="69" t="str">
        <f>IF(S29&lt;8,"INCOMPLETE",IF(MIN(E29:J29)&gt;=40,"PASS",IF((COUNTIF(E29:J29,"&lt;40")=1),"FAIL, 1 Unit",IF((COUNTIF(E29:J29,"&lt;40")=2),"FAIL, 2 Units",IF((COUNTIF(E29:J29,"&lt;40")=3),"FAIL, 3 Units",IF((COUNTIF(E29:J29,"&lt;40")=4),  "FAIL, 4 Units",IF((COUNTIF(E29:J29,"&lt;40")=5),"FAIL, 5 Units","X FAILS")))))))</f>
        <v>INCOMPLETE</v>
      </c>
      <c r="W29" s="81" t="s">
        <v>553</v>
      </c>
    </row>
    <row r="30" spans="1:23" ht="15" customHeight="1">
      <c r="A30" s="47">
        <v>23</v>
      </c>
      <c r="B30" s="97" t="s">
        <v>115</v>
      </c>
      <c r="C30" s="98" t="s">
        <v>116</v>
      </c>
      <c r="D30" s="62"/>
      <c r="E30" s="49">
        <f>VLOOKUP(B30,'EMT 1203'!B37:V141,21,FALSE)</f>
        <v>64</v>
      </c>
      <c r="F30" s="50">
        <f>VLOOKUP(B30,'EMT 2101'!B37:V143,21,FALSE)</f>
        <v>68</v>
      </c>
      <c r="G30" s="50">
        <f>VLOOKUP(B30,'EMT 2102'!B37:S143,18,FALSE)</f>
        <v>67.971428571428575</v>
      </c>
      <c r="H30" s="50">
        <f>VLOOKUP(B30,'EMT 2104'!B37:V141,21,FALSE)</f>
        <v>66</v>
      </c>
      <c r="I30" s="50">
        <f>VLOOKUP(B30,'SMA 2119'!B37:S144,18,FALSE)</f>
        <v>68</v>
      </c>
      <c r="J30" s="50">
        <f>VLOOKUP(B30,'EMT 2201'!B37:V143,21,FALSE)</f>
        <v>52</v>
      </c>
      <c r="K30" s="50"/>
      <c r="L30" s="50"/>
      <c r="M30" s="50"/>
      <c r="N30" s="49"/>
      <c r="O30" s="50"/>
      <c r="P30" s="50"/>
      <c r="Q30" s="50"/>
      <c r="R30" s="51"/>
      <c r="S30" s="1">
        <f>COUNTA(E30:J30)</f>
        <v>6</v>
      </c>
      <c r="T30" s="46">
        <f>SUM(E30:J30)</f>
        <v>385.97142857142859</v>
      </c>
      <c r="U30" s="84">
        <f>ROUNDUP(AVERAGE(E30:J30),2)</f>
        <v>64.33</v>
      </c>
      <c r="V30" s="69" t="str">
        <f>IF(S30&lt;8,"INCOMPLETE",IF(MIN(E30:J30)&gt;=40,"PASS",IF((COUNTIF(E30:J30,"&lt;40")=1),"FAIL, 1 Unit",IF((COUNTIF(E30:J30,"&lt;40")=2),"FAIL, 2 Units",IF((COUNTIF(E30:J30,"&lt;40")=3),"FAIL, 3 Units",IF((COUNTIF(E30:J30,"&lt;40")=4),  "FAIL, 4 Units",IF((COUNTIF(E30:J30,"&lt;40")=5),"FAIL, 5 Units","X FAILS")))))))</f>
        <v>INCOMPLETE</v>
      </c>
      <c r="W30" s="79"/>
    </row>
    <row r="31" spans="1:23" ht="15" customHeight="1">
      <c r="A31" s="21">
        <v>24</v>
      </c>
      <c r="B31" s="94" t="s">
        <v>117</v>
      </c>
      <c r="C31" s="95" t="s">
        <v>118</v>
      </c>
      <c r="D31" s="30"/>
      <c r="E31" s="49">
        <f>VLOOKUP(B31,'EMT 1203'!B38:V142,21,FALSE)</f>
        <v>49</v>
      </c>
      <c r="F31" s="50">
        <f>VLOOKUP(B31,'EMT 2101'!B38:V144,21,FALSE)</f>
        <v>56</v>
      </c>
      <c r="G31" s="50">
        <f>VLOOKUP(B31,'EMT 2102'!B38:S144,18,FALSE)</f>
        <v>74.228571428571428</v>
      </c>
      <c r="H31" s="50">
        <f>VLOOKUP(B31,'EMT 2104'!B38:V142,21,FALSE)</f>
        <v>55</v>
      </c>
      <c r="I31" s="50">
        <f>VLOOKUP(B31,'SMA 2119'!B38:S145,18,FALSE)</f>
        <v>42</v>
      </c>
      <c r="J31" s="50">
        <f>VLOOKUP(B31,'EMT 2201'!B38:V144,21,FALSE)</f>
        <v>47</v>
      </c>
      <c r="K31" s="50"/>
      <c r="L31" s="50"/>
      <c r="M31" s="50"/>
      <c r="N31" s="49"/>
      <c r="O31" s="50"/>
      <c r="P31" s="50"/>
      <c r="Q31" s="50"/>
      <c r="R31" s="51"/>
      <c r="S31" s="1">
        <f>COUNTA(E31:J31)</f>
        <v>6</v>
      </c>
      <c r="T31" s="46">
        <f>SUM(E31:J31)</f>
        <v>323.2285714285714</v>
      </c>
      <c r="U31" s="84">
        <f>ROUNDUP(AVERAGE(E31:J31),2)</f>
        <v>53.879999999999995</v>
      </c>
      <c r="V31" s="69" t="str">
        <f>IF(S31&lt;8,"INCOMPLETE",IF(MIN(E31:J31)&gt;=40,"PASS",IF((COUNTIF(E31:J31,"&lt;40")=1),"FAIL, 1 Unit",IF((COUNTIF(E31:J31,"&lt;40")=2),"FAIL, 2 Units",IF((COUNTIF(E31:J31,"&lt;40")=3),"FAIL, 3 Units",IF((COUNTIF(E31:J31,"&lt;40")=4),  "FAIL, 4 Units",IF((COUNTIF(E31:J31,"&lt;40")=5),"FAIL, 5 Units","X FAILS")))))))</f>
        <v>INCOMPLETE</v>
      </c>
      <c r="W31" s="79"/>
    </row>
    <row r="32" spans="1:23" ht="15" customHeight="1">
      <c r="A32" s="47">
        <v>25</v>
      </c>
      <c r="B32" s="94" t="s">
        <v>119</v>
      </c>
      <c r="C32" s="95" t="s">
        <v>120</v>
      </c>
      <c r="D32" s="30"/>
      <c r="E32" s="49">
        <f>VLOOKUP(B32,'EMT 1203'!B39:V143,21,FALSE)</f>
        <v>58</v>
      </c>
      <c r="F32" s="50">
        <f>VLOOKUP(B32,'EMT 2101'!B39:V145,21,FALSE)</f>
        <v>63</v>
      </c>
      <c r="G32" s="50">
        <f>VLOOKUP(B32,'EMT 2102'!B39:S145,18,FALSE)</f>
        <v>67.557142857142864</v>
      </c>
      <c r="H32" s="50">
        <f>VLOOKUP(B32,'EMT 2104'!B39:V143,21,FALSE)</f>
        <v>69</v>
      </c>
      <c r="I32" s="50">
        <f>VLOOKUP(B32,'SMA 2119'!B39:S146,18,FALSE)</f>
        <v>41</v>
      </c>
      <c r="J32" s="50">
        <f>VLOOKUP(B32,'EMT 2201'!B39:V145,21,FALSE)</f>
        <v>45</v>
      </c>
      <c r="K32" s="50"/>
      <c r="L32" s="50"/>
      <c r="M32" s="50"/>
      <c r="N32" s="49"/>
      <c r="O32" s="50"/>
      <c r="P32" s="50"/>
      <c r="Q32" s="50"/>
      <c r="R32" s="51"/>
      <c r="S32" s="1">
        <f>COUNTA(E32:J32)</f>
        <v>6</v>
      </c>
      <c r="T32" s="46">
        <f>SUM(E32:J32)</f>
        <v>343.55714285714288</v>
      </c>
      <c r="U32" s="84">
        <f>ROUNDUP(AVERAGE(E32:J32),2)</f>
        <v>57.26</v>
      </c>
      <c r="V32" s="69" t="str">
        <f>IF(S32&lt;8,"INCOMPLETE",IF(MIN(E32:J32)&gt;=40,"PASS",IF((COUNTIF(E32:J32,"&lt;40")=1),"FAIL, 1 Unit",IF((COUNTIF(E32:J32,"&lt;40")=2),"FAIL, 2 Units",IF((COUNTIF(E32:J32,"&lt;40")=3),"FAIL, 3 Units",IF((COUNTIF(E32:J32,"&lt;40")=4),  "FAIL, 4 Units",IF((COUNTIF(E32:J32,"&lt;40")=5),"FAIL, 5 Units","X FAILS")))))))</f>
        <v>INCOMPLETE</v>
      </c>
      <c r="W32" s="79"/>
    </row>
    <row r="33" spans="1:23" ht="15" customHeight="1">
      <c r="A33" s="21">
        <v>26</v>
      </c>
      <c r="B33" s="94" t="s">
        <v>121</v>
      </c>
      <c r="C33" s="95" t="s">
        <v>122</v>
      </c>
      <c r="D33" s="30"/>
      <c r="E33" s="49">
        <f>VLOOKUP(B33,'EMT 1203'!B40:V144,21,FALSE)</f>
        <v>56</v>
      </c>
      <c r="F33" s="50">
        <f>VLOOKUP(B33,'EMT 2101'!B40:V146,21,FALSE)</f>
        <v>57</v>
      </c>
      <c r="G33" s="50">
        <f>VLOOKUP(B33,'EMT 2102'!B40:S146,18,FALSE)</f>
        <v>49.942857142857143</v>
      </c>
      <c r="H33" s="50">
        <f>VLOOKUP(B33,'EMT 2104'!B40:V144,21,FALSE)</f>
        <v>65</v>
      </c>
      <c r="I33" s="50">
        <f>VLOOKUP(B33,'SMA 2119'!B40:S147,18,FALSE)</f>
        <v>42</v>
      </c>
      <c r="J33" s="50">
        <f>VLOOKUP(B33,'EMT 2201'!B40:V146,21,FALSE)</f>
        <v>53</v>
      </c>
      <c r="K33" s="50"/>
      <c r="L33" s="50"/>
      <c r="M33" s="50"/>
      <c r="N33" s="49"/>
      <c r="O33" s="50"/>
      <c r="P33" s="50"/>
      <c r="Q33" s="50"/>
      <c r="R33" s="51"/>
      <c r="S33" s="1">
        <f>COUNTA(E33:J33)</f>
        <v>6</v>
      </c>
      <c r="T33" s="46">
        <f>SUM(E33:J33)</f>
        <v>322.94285714285718</v>
      </c>
      <c r="U33" s="84">
        <f>ROUNDUP(AVERAGE(E33:J33),2)</f>
        <v>53.83</v>
      </c>
      <c r="V33" s="69" t="str">
        <f>IF(S33&lt;8,"INCOMPLETE",IF(MIN(E33:J33)&gt;=40,"PASS",IF((COUNTIF(E33:J33,"&lt;40")=1),"FAIL, 1 Unit",IF((COUNTIF(E33:J33,"&lt;40")=2),"FAIL, 2 Units",IF((COUNTIF(E33:J33,"&lt;40")=3),"FAIL, 3 Units",IF((COUNTIF(E33:J33,"&lt;40")=4),  "FAIL, 4 Units",IF((COUNTIF(E33:J33,"&lt;40")=5),"FAIL, 5 Units","X FAILS")))))))</f>
        <v>INCOMPLETE</v>
      </c>
      <c r="W33" s="79"/>
    </row>
    <row r="34" spans="1:23" ht="15" customHeight="1">
      <c r="A34" s="47">
        <v>27</v>
      </c>
      <c r="B34" s="94" t="s">
        <v>123</v>
      </c>
      <c r="C34" s="95" t="s">
        <v>124</v>
      </c>
      <c r="D34" s="30"/>
      <c r="E34" s="49">
        <f>VLOOKUP(B34,'EMT 1203'!B41:V145,21,FALSE)</f>
        <v>47</v>
      </c>
      <c r="F34" s="50">
        <f>VLOOKUP(B34,'EMT 2101'!B41:V147,21,FALSE)</f>
        <v>69</v>
      </c>
      <c r="G34" s="50">
        <f>VLOOKUP(B34,'EMT 2102'!B41:S147,18,FALSE)</f>
        <v>41.871428571428567</v>
      </c>
      <c r="H34" s="50">
        <f>VLOOKUP(B34,'EMT 2104'!B41:V145,21,FALSE)</f>
        <v>64</v>
      </c>
      <c r="I34" s="50">
        <f>VLOOKUP(B34,'SMA 2119'!B41:S148,18,FALSE)</f>
        <v>43</v>
      </c>
      <c r="J34" s="50">
        <f>VLOOKUP(B34,'EMT 2201'!B41:V147,21,FALSE)</f>
        <v>57</v>
      </c>
      <c r="K34" s="50"/>
      <c r="L34" s="50"/>
      <c r="M34" s="50"/>
      <c r="N34" s="49"/>
      <c r="O34" s="50"/>
      <c r="P34" s="50"/>
      <c r="Q34" s="50"/>
      <c r="R34" s="51"/>
      <c r="S34" s="1">
        <f>COUNTA(E34:J34)</f>
        <v>6</v>
      </c>
      <c r="T34" s="46">
        <f>SUM(E34:J34)</f>
        <v>321.87142857142857</v>
      </c>
      <c r="U34" s="84">
        <f>ROUNDUP(AVERAGE(E34:J34),2)</f>
        <v>53.65</v>
      </c>
      <c r="V34" s="69" t="str">
        <f>IF(S34&lt;8,"INCOMPLETE",IF(MIN(E34:J34)&gt;=40,"PASS",IF((COUNTIF(E34:J34,"&lt;40")=1),"FAIL, 1 Unit",IF((COUNTIF(E34:J34,"&lt;40")=2),"FAIL, 2 Units",IF((COUNTIF(E34:J34,"&lt;40")=3),"FAIL, 3 Units",IF((COUNTIF(E34:J34,"&lt;40")=4),  "FAIL, 4 Units",IF((COUNTIF(E34:J34,"&lt;40")=5),"FAIL, 5 Units","X FAILS")))))))</f>
        <v>INCOMPLETE</v>
      </c>
      <c r="W34" s="79"/>
    </row>
    <row r="35" spans="1:23" s="45" customFormat="1" ht="15" customHeight="1">
      <c r="A35" s="21">
        <v>28</v>
      </c>
      <c r="B35" s="94" t="s">
        <v>125</v>
      </c>
      <c r="C35" s="95" t="s">
        <v>126</v>
      </c>
      <c r="D35" s="30"/>
      <c r="E35" s="49">
        <f>VLOOKUP(B35,'EMT 1203'!B42:V146,21,FALSE)</f>
        <v>58</v>
      </c>
      <c r="F35" s="50">
        <f>VLOOKUP(B35,'EMT 2101'!B42:V148,21,FALSE)</f>
        <v>53</v>
      </c>
      <c r="G35" s="50">
        <f>VLOOKUP(B35,'EMT 2102'!B42:S148,18,FALSE)</f>
        <v>55.242857142857147</v>
      </c>
      <c r="H35" s="50">
        <f>VLOOKUP(B35,'EMT 2104'!B42:V146,21,FALSE)</f>
        <v>57</v>
      </c>
      <c r="I35" s="50">
        <f>VLOOKUP(B35,'SMA 2119'!B42:S149,18,FALSE)</f>
        <v>43</v>
      </c>
      <c r="J35" s="50">
        <f>VLOOKUP(B35,'EMT 2201'!B42:V148,21,FALSE)</f>
        <v>48</v>
      </c>
      <c r="K35" s="50"/>
      <c r="L35" s="50"/>
      <c r="M35" s="50"/>
      <c r="N35" s="49"/>
      <c r="O35" s="50"/>
      <c r="P35" s="50"/>
      <c r="Q35" s="50"/>
      <c r="R35" s="51"/>
      <c r="S35" s="1">
        <f>COUNTA(E35:J35)</f>
        <v>6</v>
      </c>
      <c r="T35" s="46">
        <f>SUM(E35:J35)</f>
        <v>314.24285714285713</v>
      </c>
      <c r="U35" s="84">
        <f>ROUNDUP(AVERAGE(E35:J35),2)</f>
        <v>52.379999999999995</v>
      </c>
      <c r="V35" s="69" t="str">
        <f>IF(S35&lt;8,"INCOMPLETE",IF(MIN(E35:J35)&gt;=40,"PASS",IF((COUNTIF(E35:J35,"&lt;40")=1),"FAIL, 1 Unit",IF((COUNTIF(E35:J35,"&lt;40")=2),"FAIL, 2 Units",IF((COUNTIF(E35:J35,"&lt;40")=3),"FAIL, 3 Units",IF((COUNTIF(E35:J35,"&lt;40")=4),  "FAIL, 4 Units",IF((COUNTIF(E35:J35,"&lt;40")=5),"FAIL, 5 Units","X FAILS")))))))</f>
        <v>INCOMPLETE</v>
      </c>
      <c r="W35" s="81"/>
    </row>
    <row r="36" spans="1:23" ht="15" customHeight="1">
      <c r="A36" s="47">
        <v>29</v>
      </c>
      <c r="B36" s="94" t="s">
        <v>127</v>
      </c>
      <c r="C36" s="95" t="s">
        <v>128</v>
      </c>
      <c r="D36" s="30"/>
      <c r="E36" s="49">
        <f>VLOOKUP(B36,'EMT 1203'!B43:V147,21,FALSE)</f>
        <v>44</v>
      </c>
      <c r="F36" s="50">
        <f>VLOOKUP(B36,'EMT 2101'!B43:V149,21,FALSE)</f>
        <v>59</v>
      </c>
      <c r="G36" s="50">
        <f>VLOOKUP(B36,'EMT 2102'!B43:S149,18,FALSE)</f>
        <v>55.242857142857147</v>
      </c>
      <c r="H36" s="669" t="s">
        <v>410</v>
      </c>
      <c r="I36" s="50">
        <f>VLOOKUP(B36,'SMA 2119'!B43:S150,18,FALSE)</f>
        <v>44</v>
      </c>
      <c r="J36" s="50">
        <f>VLOOKUP(B36,'EMT 2201'!B43:V149,21,FALSE)</f>
        <v>40</v>
      </c>
      <c r="K36" s="50"/>
      <c r="L36" s="50"/>
      <c r="M36" s="50"/>
      <c r="N36" s="49"/>
      <c r="O36" s="50"/>
      <c r="P36" s="50"/>
      <c r="Q36" s="50"/>
      <c r="R36" s="51"/>
      <c r="S36" s="1">
        <f>COUNTA(E36:J36)</f>
        <v>6</v>
      </c>
      <c r="T36" s="46">
        <f>SUM(E36:J36)</f>
        <v>242.24285714285713</v>
      </c>
      <c r="U36" s="84">
        <f>ROUNDUP(AVERAGE(E36:J36),2)</f>
        <v>48.449999999999996</v>
      </c>
      <c r="V36" s="69" t="str">
        <f>IF(S36&lt;8,"INCOMPLETE",IF(MIN(E36:J36)&gt;=40,"PASS",IF((COUNTIF(E36:J36,"&lt;40")=1),"FAIL, 1 Unit",IF((COUNTIF(E36:J36,"&lt;40")=2),"FAIL, 2 Units",IF((COUNTIF(E36:J36,"&lt;40")=3),"FAIL, 3 Units",IF((COUNTIF(E36:J36,"&lt;40")=4),  "FAIL, 4 Units",IF((COUNTIF(E36:J36,"&lt;40")=5),"FAIL, 5 Units","X FAILS")))))))</f>
        <v>INCOMPLETE</v>
      </c>
      <c r="W36" s="79"/>
    </row>
    <row r="37" spans="1:23" ht="15" customHeight="1">
      <c r="A37" s="21">
        <v>30</v>
      </c>
      <c r="B37" s="94" t="s">
        <v>129</v>
      </c>
      <c r="C37" s="95" t="s">
        <v>130</v>
      </c>
      <c r="D37" s="30"/>
      <c r="E37" s="49">
        <f>VLOOKUP(B37,'EMT 1203'!B44:V148,21,FALSE)</f>
        <v>62</v>
      </c>
      <c r="F37" s="50">
        <f>VLOOKUP(B37,'EMT 2101'!B44:V150,21,FALSE)</f>
        <v>64</v>
      </c>
      <c r="G37" s="50">
        <f>VLOOKUP(B37,'EMT 2102'!B44:S150,18,FALSE)</f>
        <v>62.385714285714286</v>
      </c>
      <c r="H37" s="50">
        <f>VLOOKUP(B37,'EMT 2104'!B44:V148,21,FALSE)</f>
        <v>65</v>
      </c>
      <c r="I37" s="50">
        <f>VLOOKUP(B37,'SMA 2119'!B44:S151,18,FALSE)</f>
        <v>56</v>
      </c>
      <c r="J37" s="50">
        <f>VLOOKUP(B37,'EMT 2201'!B44:V150,21,FALSE)</f>
        <v>42</v>
      </c>
      <c r="K37" s="50"/>
      <c r="L37" s="50"/>
      <c r="M37" s="50"/>
      <c r="N37" s="49"/>
      <c r="O37" s="50"/>
      <c r="P37" s="50"/>
      <c r="Q37" s="50"/>
      <c r="R37" s="51"/>
      <c r="S37" s="1">
        <f>COUNTA(E37:J37)</f>
        <v>6</v>
      </c>
      <c r="T37" s="46">
        <f>SUM(E37:J37)</f>
        <v>351.3857142857143</v>
      </c>
      <c r="U37" s="84">
        <f>ROUNDUP(AVERAGE(E37:J37),2)</f>
        <v>58.57</v>
      </c>
      <c r="V37" s="69" t="str">
        <f>IF(S37&lt;8,"INCOMPLETE",IF(MIN(E37:J37)&gt;=40,"PASS",IF((COUNTIF(E37:J37,"&lt;40")=1),"FAIL, 1 Unit",IF((COUNTIF(E37:J37,"&lt;40")=2),"FAIL, 2 Units",IF((COUNTIF(E37:J37,"&lt;40")=3),"FAIL, 3 Units",IF((COUNTIF(E37:J37,"&lt;40")=4),  "FAIL, 4 Units",IF((COUNTIF(E37:J37,"&lt;40")=5),"FAIL, 5 Units","X FAILS")))))))</f>
        <v>INCOMPLETE</v>
      </c>
      <c r="W37" s="79"/>
    </row>
    <row r="38" spans="1:23" ht="15" customHeight="1">
      <c r="A38" s="47">
        <v>31</v>
      </c>
      <c r="B38" s="94" t="s">
        <v>131</v>
      </c>
      <c r="C38" s="95" t="s">
        <v>132</v>
      </c>
      <c r="D38" s="30"/>
      <c r="E38" s="49">
        <f>VLOOKUP(B38,'EMT 1203'!B45:V149,21,FALSE)</f>
        <v>69</v>
      </c>
      <c r="F38" s="50">
        <f>VLOOKUP(B38,'EMT 2101'!B45:V151,21,FALSE)</f>
        <v>74</v>
      </c>
      <c r="G38" s="50">
        <f>VLOOKUP(B38,'EMT 2102'!B45:S151,18,FALSE)</f>
        <v>78</v>
      </c>
      <c r="H38" s="50">
        <f>VLOOKUP(B38,'EMT 2104'!B45:V149,21,FALSE)</f>
        <v>69</v>
      </c>
      <c r="I38" s="50">
        <f>VLOOKUP(B38,'SMA 2119'!B45:S152,18,FALSE)</f>
        <v>74</v>
      </c>
      <c r="J38" s="50">
        <f>VLOOKUP(B38,'EMT 2201'!B45:V151,21,FALSE)</f>
        <v>60</v>
      </c>
      <c r="K38" s="50"/>
      <c r="L38" s="50"/>
      <c r="M38" s="50"/>
      <c r="N38" s="49"/>
      <c r="O38" s="50"/>
      <c r="P38" s="50"/>
      <c r="Q38" s="50"/>
      <c r="R38" s="51"/>
      <c r="S38" s="1">
        <f>COUNTA(E38:J38)</f>
        <v>6</v>
      </c>
      <c r="T38" s="46">
        <f>SUM(E38:J38)</f>
        <v>424</v>
      </c>
      <c r="U38" s="84">
        <f>ROUNDUP(AVERAGE(E38:J38),2)</f>
        <v>70.67</v>
      </c>
      <c r="V38" s="69" t="str">
        <f>IF(S38&lt;8,"INCOMPLETE",IF(MIN(E38:J38)&gt;=40,"PASS",IF((COUNTIF(E38:J38,"&lt;40")=1),"FAIL, 1 Unit",IF((COUNTIF(E38:J38,"&lt;40")=2),"FAIL, 2 Units",IF((COUNTIF(E38:J38,"&lt;40")=3),"FAIL, 3 Units",IF((COUNTIF(E38:J38,"&lt;40")=4),  "FAIL, 4 Units",IF((COUNTIF(E38:J38,"&lt;40")=5),"FAIL, 5 Units","X FAILS")))))))</f>
        <v>INCOMPLETE</v>
      </c>
      <c r="W38" s="79"/>
    </row>
    <row r="39" spans="1:23" ht="15" customHeight="1">
      <c r="A39" s="21">
        <v>32</v>
      </c>
      <c r="B39" s="94" t="s">
        <v>133</v>
      </c>
      <c r="C39" s="95" t="s">
        <v>134</v>
      </c>
      <c r="D39" s="30"/>
      <c r="E39" s="49">
        <f>VLOOKUP(B39,'EMT 1203'!B46:V150,21,FALSE)</f>
        <v>44</v>
      </c>
      <c r="F39" s="50">
        <f>VLOOKUP(B39,'EMT 2101'!B46:V152,21,FALSE)</f>
        <v>73</v>
      </c>
      <c r="G39" s="50">
        <f>VLOOKUP(B39,'EMT 2102'!B46:S152,18,FALSE)</f>
        <v>50.914285714285718</v>
      </c>
      <c r="H39" s="50">
        <f>VLOOKUP(B39,'EMT 2104'!B46:V150,21,FALSE)</f>
        <v>68</v>
      </c>
      <c r="I39" s="50">
        <f>VLOOKUP(B39,'SMA 2119'!B46:S153,18,FALSE)</f>
        <v>51</v>
      </c>
      <c r="J39" s="50">
        <f>VLOOKUP(B39,'EMT 2201'!B46:V152,21,FALSE)</f>
        <v>52</v>
      </c>
      <c r="K39" s="50"/>
      <c r="L39" s="50"/>
      <c r="M39" s="50"/>
      <c r="N39" s="49"/>
      <c r="O39" s="50"/>
      <c r="P39" s="50"/>
      <c r="Q39" s="50"/>
      <c r="R39" s="51"/>
      <c r="S39" s="1">
        <f>COUNTA(E39:J39)</f>
        <v>6</v>
      </c>
      <c r="T39" s="46">
        <f>SUM(E39:J39)</f>
        <v>338.91428571428571</v>
      </c>
      <c r="U39" s="84">
        <f>ROUNDUP(AVERAGE(E39:J39),2)</f>
        <v>56.489999999999995</v>
      </c>
      <c r="V39" s="69" t="str">
        <f>IF(S39&lt;8,"INCOMPLETE",IF(MIN(E39:J39)&gt;=40,"PASS",IF((COUNTIF(E39:J39,"&lt;40")=1),"FAIL, 1 Unit",IF((COUNTIF(E39:J39,"&lt;40")=2),"FAIL, 2 Units",IF((COUNTIF(E39:J39,"&lt;40")=3),"FAIL, 3 Units",IF((COUNTIF(E39:J39,"&lt;40")=4),  "FAIL, 4 Units",IF((COUNTIF(E39:J39,"&lt;40")=5),"FAIL, 5 Units","X FAILS")))))))</f>
        <v>INCOMPLETE</v>
      </c>
      <c r="W39" s="79"/>
    </row>
    <row r="40" spans="1:23" ht="15" customHeight="1">
      <c r="A40" s="47">
        <v>33</v>
      </c>
      <c r="B40" s="94" t="s">
        <v>135</v>
      </c>
      <c r="C40" s="95" t="s">
        <v>136</v>
      </c>
      <c r="D40" s="30"/>
      <c r="E40" s="49">
        <f>VLOOKUP(B40,'EMT 1203'!B47:V151,21,FALSE)</f>
        <v>48</v>
      </c>
      <c r="F40" s="50">
        <f>VLOOKUP(B40,'EMT 2101'!B47:V153,21,FALSE)</f>
        <v>59</v>
      </c>
      <c r="G40" s="50">
        <f>VLOOKUP(B40,'EMT 2102'!B47:S153,18,FALSE)</f>
        <v>45.142857142857139</v>
      </c>
      <c r="H40" s="50">
        <f>VLOOKUP(B40,'EMT 2104'!B47:V151,21,FALSE)</f>
        <v>60</v>
      </c>
      <c r="I40" s="50">
        <f>VLOOKUP(B40,'SMA 2119'!B47:S154,18,FALSE)</f>
        <v>44</v>
      </c>
      <c r="J40" s="50">
        <f>VLOOKUP(B40,'EMT 2201'!B47:V153,21,FALSE)</f>
        <v>57</v>
      </c>
      <c r="K40" s="50"/>
      <c r="L40" s="50"/>
      <c r="M40" s="50"/>
      <c r="N40" s="49"/>
      <c r="O40" s="50"/>
      <c r="P40" s="50"/>
      <c r="Q40" s="50"/>
      <c r="R40" s="51"/>
      <c r="S40" s="1">
        <f>COUNTA(E40:J40)</f>
        <v>6</v>
      </c>
      <c r="T40" s="46">
        <f>SUM(E40:J40)</f>
        <v>313.14285714285711</v>
      </c>
      <c r="U40" s="84">
        <f>ROUNDUP(AVERAGE(E40:J40),2)</f>
        <v>52.199999999999996</v>
      </c>
      <c r="V40" s="69" t="str">
        <f>IF(S40&lt;8,"INCOMPLETE",IF(MIN(E40:J40)&gt;=40,"PASS",IF((COUNTIF(E40:J40,"&lt;40")=1),"FAIL, 1 Unit",IF((COUNTIF(E40:J40,"&lt;40")=2),"FAIL, 2 Units",IF((COUNTIF(E40:J40,"&lt;40")=3),"FAIL, 3 Units",IF((COUNTIF(E40:J40,"&lt;40")=4),  "FAIL, 4 Units",IF((COUNTIF(E40:J40,"&lt;40")=5),"FAIL, 5 Units","X FAILS")))))))</f>
        <v>INCOMPLETE</v>
      </c>
      <c r="W40" s="79"/>
    </row>
    <row r="41" spans="1:23" ht="15" customHeight="1">
      <c r="A41" s="21">
        <v>34</v>
      </c>
      <c r="B41" s="94" t="s">
        <v>137</v>
      </c>
      <c r="C41" s="95" t="s">
        <v>138</v>
      </c>
      <c r="D41" s="30"/>
      <c r="E41" s="49">
        <f>VLOOKUP(B41,'EMT 1203'!B48:V152,21,FALSE)</f>
        <v>47</v>
      </c>
      <c r="F41" s="50">
        <f>VLOOKUP(B41,'EMT 2101'!B48:V154,21,FALSE)</f>
        <v>58</v>
      </c>
      <c r="G41" s="50">
        <f>VLOOKUP(B41,'EMT 2102'!B48:S154,18,FALSE)</f>
        <v>47.942857142857143</v>
      </c>
      <c r="H41" s="50">
        <f>VLOOKUP(B41,'EMT 2104'!B48:V152,21,FALSE)</f>
        <v>58</v>
      </c>
      <c r="I41" s="50">
        <f>VLOOKUP(B41,'SMA 2119'!B48:S155,18,FALSE)</f>
        <v>42</v>
      </c>
      <c r="J41" s="50">
        <f>VLOOKUP(B41,'EMT 2201'!B48:V154,21,FALSE)</f>
        <v>48</v>
      </c>
      <c r="K41" s="50"/>
      <c r="L41" s="50"/>
      <c r="M41" s="50"/>
      <c r="N41" s="49"/>
      <c r="O41" s="50"/>
      <c r="P41" s="50"/>
      <c r="Q41" s="50"/>
      <c r="R41" s="51"/>
      <c r="S41" s="1">
        <f>COUNTA(E41:J41)</f>
        <v>6</v>
      </c>
      <c r="T41" s="46">
        <f>SUM(E41:J41)</f>
        <v>300.94285714285718</v>
      </c>
      <c r="U41" s="84">
        <f>ROUNDUP(AVERAGE(E41:J41),2)</f>
        <v>50.16</v>
      </c>
      <c r="V41" s="69" t="str">
        <f>IF(S41&lt;8,"INCOMPLETE",IF(MIN(E41:J41)&gt;=40,"PASS",IF((COUNTIF(E41:J41,"&lt;40")=1),"FAIL, 1 Unit",IF((COUNTIF(E41:J41,"&lt;40")=2),"FAIL, 2 Units",IF((COUNTIF(E41:J41,"&lt;40")=3),"FAIL, 3 Units",IF((COUNTIF(E41:J41,"&lt;40")=4),  "FAIL, 4 Units",IF((COUNTIF(E41:J41,"&lt;40")=5),"FAIL, 5 Units","X FAILS")))))))</f>
        <v>INCOMPLETE</v>
      </c>
      <c r="W41" s="79"/>
    </row>
    <row r="42" spans="1:23" ht="15" customHeight="1">
      <c r="A42" s="47">
        <v>35</v>
      </c>
      <c r="B42" s="94" t="s">
        <v>139</v>
      </c>
      <c r="C42" s="95" t="s">
        <v>140</v>
      </c>
      <c r="D42" s="30"/>
      <c r="E42" s="670" t="s">
        <v>551</v>
      </c>
      <c r="F42" s="50">
        <f>VLOOKUP(B42,'EMT 2101'!B49:V155,21,FALSE)</f>
        <v>44</v>
      </c>
      <c r="G42" s="669" t="s">
        <v>400</v>
      </c>
      <c r="H42" s="50">
        <f>VLOOKUP(B42,'EMT 2104'!B49:V153,21,FALSE)</f>
        <v>43</v>
      </c>
      <c r="I42" s="50">
        <f>VLOOKUP(B42,'SMA 2119'!B49:S156,18,FALSE)</f>
        <v>28</v>
      </c>
      <c r="J42" s="50">
        <f>VLOOKUP(B42,'EMT 2201'!B49:V155,21,FALSE)</f>
        <v>23</v>
      </c>
      <c r="K42" s="50"/>
      <c r="L42" s="50"/>
      <c r="M42" s="50"/>
      <c r="N42" s="49"/>
      <c r="O42" s="50"/>
      <c r="P42" s="50"/>
      <c r="Q42" s="50"/>
      <c r="R42" s="51"/>
      <c r="S42" s="1">
        <f>COUNTA(E42:J42)</f>
        <v>6</v>
      </c>
      <c r="T42" s="46">
        <f>SUM(E42:J42)</f>
        <v>138</v>
      </c>
      <c r="U42" s="84">
        <f>ROUNDUP(AVERAGE(E42:J42),2)</f>
        <v>34.5</v>
      </c>
      <c r="V42" s="69" t="str">
        <f>IF(S42&lt;8,"INCOMPLETE",IF(MIN(E42:J42)&gt;=40,"PASS",IF((COUNTIF(E42:J42,"&lt;40")=1),"FAIL, 1 Unit",IF((COUNTIF(E42:J42,"&lt;40")=2),"FAIL, 2 Units",IF((COUNTIF(E42:J42,"&lt;40")=3),"FAIL, 3 Units",IF((COUNTIF(E42:J42,"&lt;40")=4),  "FAIL, 4 Units",IF((COUNTIF(E42:J42,"&lt;40")=5),"FAIL, 5 Units","X FAILS")))))))</f>
        <v>INCOMPLETE</v>
      </c>
      <c r="W42" s="81" t="s">
        <v>552</v>
      </c>
    </row>
    <row r="43" spans="1:23" ht="15" customHeight="1">
      <c r="A43" s="21">
        <v>36</v>
      </c>
      <c r="B43" s="94" t="s">
        <v>141</v>
      </c>
      <c r="C43" s="95" t="s">
        <v>142</v>
      </c>
      <c r="D43" s="30"/>
      <c r="E43" s="49">
        <f>VLOOKUP(B43,'EMT 1203'!B50:V154,21,FALSE)</f>
        <v>49</v>
      </c>
      <c r="F43" s="50">
        <f>VLOOKUP(B43,'EMT 2101'!B50:V156,21,FALSE)</f>
        <v>52</v>
      </c>
      <c r="G43" s="50">
        <f>VLOOKUP(B43,'EMT 2102'!B50:S156,18,FALSE)</f>
        <v>49.157142857142858</v>
      </c>
      <c r="H43" s="50">
        <f>VLOOKUP(B43,'EMT 2104'!B50:V154,21,FALSE)</f>
        <v>44</v>
      </c>
      <c r="I43" s="50">
        <f>VLOOKUP(B43,'SMA 2119'!B50:S157,18,FALSE)</f>
        <v>51</v>
      </c>
      <c r="J43" s="50">
        <f>VLOOKUP(B43,'EMT 2201'!B50:V156,21,FALSE)</f>
        <v>23</v>
      </c>
      <c r="K43" s="50"/>
      <c r="L43" s="50"/>
      <c r="M43" s="50"/>
      <c r="N43" s="49"/>
      <c r="O43" s="50"/>
      <c r="P43" s="50"/>
      <c r="Q43" s="50"/>
      <c r="R43" s="51"/>
      <c r="S43" s="1">
        <f>COUNTA(E43:J43)</f>
        <v>6</v>
      </c>
      <c r="T43" s="46">
        <f>SUM(E43:J43)</f>
        <v>268.15714285714284</v>
      </c>
      <c r="U43" s="84">
        <f>ROUNDUP(AVERAGE(E43:J43),2)</f>
        <v>44.699999999999996</v>
      </c>
      <c r="V43" s="69" t="str">
        <f>IF(S43&lt;8,"INCOMPLETE",IF(MIN(E43:J43)&gt;=40,"PASS",IF((COUNTIF(E43:J43,"&lt;40")=1),"FAIL, 1 Unit",IF((COUNTIF(E43:J43,"&lt;40")=2),"FAIL, 2 Units",IF((COUNTIF(E43:J43,"&lt;40")=3),"FAIL, 3 Units",IF((COUNTIF(E43:J43,"&lt;40")=4),  "FAIL, 4 Units",IF((COUNTIF(E43:J43,"&lt;40")=5),"FAIL, 5 Units","X FAILS")))))))</f>
        <v>INCOMPLETE</v>
      </c>
      <c r="W43" s="79"/>
    </row>
    <row r="44" spans="1:23" ht="15" customHeight="1">
      <c r="A44" s="47">
        <v>37</v>
      </c>
      <c r="B44" s="94" t="s">
        <v>143</v>
      </c>
      <c r="C44" s="99" t="s">
        <v>144</v>
      </c>
      <c r="D44" s="63"/>
      <c r="E44" s="49">
        <f>VLOOKUP(B44,'EMT 1203'!B51:V155,21,FALSE)</f>
        <v>52</v>
      </c>
      <c r="F44" s="50">
        <f>VLOOKUP(B44,'EMT 2101'!B51:V157,21,FALSE)</f>
        <v>69</v>
      </c>
      <c r="G44" s="50">
        <f>VLOOKUP(B44,'EMT 2102'!B51:S157,18,FALSE)</f>
        <v>50.114285714285714</v>
      </c>
      <c r="H44" s="50">
        <f>VLOOKUP(B44,'EMT 2104'!B51:V155,21,FALSE)</f>
        <v>78</v>
      </c>
      <c r="I44" s="50">
        <f>VLOOKUP(B44,'SMA 2119'!B51:S158,18,FALSE)</f>
        <v>40</v>
      </c>
      <c r="J44" s="50">
        <f>VLOOKUP(B44,'EMT 2201'!B51:V157,21,FALSE)</f>
        <v>51</v>
      </c>
      <c r="K44" s="50"/>
      <c r="L44" s="50"/>
      <c r="M44" s="50"/>
      <c r="N44" s="49"/>
      <c r="O44" s="50"/>
      <c r="P44" s="50"/>
      <c r="Q44" s="50"/>
      <c r="R44" s="51"/>
      <c r="S44" s="1">
        <f>COUNTA(E44:J44)</f>
        <v>6</v>
      </c>
      <c r="T44" s="46">
        <f>SUM(E44:J44)</f>
        <v>340.1142857142857</v>
      </c>
      <c r="U44" s="84">
        <f>ROUNDUP(AVERAGE(E44:J44),2)</f>
        <v>56.69</v>
      </c>
      <c r="V44" s="69" t="str">
        <f>IF(S44&lt;8,"INCOMPLETE",IF(MIN(E44:J44)&gt;=40,"PASS",IF((COUNTIF(E44:J44,"&lt;40")=1),"FAIL, 1 Unit",IF((COUNTIF(E44:J44,"&lt;40")=2),"FAIL, 2 Units",IF((COUNTIF(E44:J44,"&lt;40")=3),"FAIL, 3 Units",IF((COUNTIF(E44:J44,"&lt;40")=4),  "FAIL, 4 Units",IF((COUNTIF(E44:J44,"&lt;40")=5),"FAIL, 5 Units","X FAILS")))))))</f>
        <v>INCOMPLETE</v>
      </c>
      <c r="W44" s="79"/>
    </row>
    <row r="45" spans="1:23" ht="15" customHeight="1">
      <c r="A45" s="21">
        <v>38</v>
      </c>
      <c r="B45" s="94" t="s">
        <v>145</v>
      </c>
      <c r="C45" s="99" t="s">
        <v>146</v>
      </c>
      <c r="D45" s="63"/>
      <c r="E45" s="49">
        <f>VLOOKUP(B45,'EMT 1203'!B52:V156,21,FALSE)</f>
        <v>55</v>
      </c>
      <c r="F45" s="50">
        <f>VLOOKUP(B45,'EMT 2101'!B52:V158,21,FALSE)</f>
        <v>66</v>
      </c>
      <c r="G45" s="50">
        <f>VLOOKUP(B45,'EMT 2102'!B52:S158,18,FALSE)</f>
        <v>56.657142857142858</v>
      </c>
      <c r="H45" s="50">
        <f>VLOOKUP(B45,'EMT 2104'!B52:V156,21,FALSE)</f>
        <v>84</v>
      </c>
      <c r="I45" s="50">
        <f>VLOOKUP(B45,'SMA 2119'!B52:S159,18,FALSE)</f>
        <v>58</v>
      </c>
      <c r="J45" s="50">
        <f>VLOOKUP(B45,'EMT 2201'!B52:V158,21,FALSE)</f>
        <v>48</v>
      </c>
      <c r="K45" s="50"/>
      <c r="L45" s="50"/>
      <c r="M45" s="50"/>
      <c r="N45" s="49"/>
      <c r="O45" s="50"/>
      <c r="P45" s="50"/>
      <c r="Q45" s="50"/>
      <c r="R45" s="51"/>
      <c r="S45" s="1">
        <f>COUNTA(E45:J45)</f>
        <v>6</v>
      </c>
      <c r="T45" s="46">
        <f>SUM(E45:J45)</f>
        <v>367.65714285714284</v>
      </c>
      <c r="U45" s="84">
        <f>ROUNDUP(AVERAGE(E45:J45),2)</f>
        <v>61.28</v>
      </c>
      <c r="V45" s="69" t="str">
        <f>IF(S45&lt;8,"INCOMPLETE",IF(MIN(E45:J45)&gt;=40,"PASS",IF((COUNTIF(E45:J45,"&lt;40")=1),"FAIL, 1 Unit",IF((COUNTIF(E45:J45,"&lt;40")=2),"FAIL, 2 Units",IF((COUNTIF(E45:J45,"&lt;40")=3),"FAIL, 3 Units",IF((COUNTIF(E45:J45,"&lt;40")=4),  "FAIL, 4 Units",IF((COUNTIF(E45:J45,"&lt;40")=5),"FAIL, 5 Units","X FAILS")))))))</f>
        <v>INCOMPLETE</v>
      </c>
      <c r="W45" s="79"/>
    </row>
    <row r="46" spans="1:23" ht="15" customHeight="1">
      <c r="A46" s="47">
        <v>39</v>
      </c>
      <c r="B46" s="94" t="s">
        <v>147</v>
      </c>
      <c r="C46" s="99" t="s">
        <v>148</v>
      </c>
      <c r="D46" s="63"/>
      <c r="E46" s="49">
        <f>VLOOKUP(B46,'EMT 1203'!B53:V157,21,FALSE)</f>
        <v>53</v>
      </c>
      <c r="F46" s="50">
        <f>VLOOKUP(B46,'EMT 2101'!B53:V159,21,FALSE)</f>
        <v>67</v>
      </c>
      <c r="G46" s="50">
        <f>VLOOKUP(B46,'EMT 2102'!B53:S159,18,FALSE)</f>
        <v>51.114285714285714</v>
      </c>
      <c r="H46" s="50">
        <f>VLOOKUP(B46,'EMT 2104'!B53:V157,21,FALSE)</f>
        <v>65</v>
      </c>
      <c r="I46" s="50">
        <f>VLOOKUP(B46,'SMA 2119'!B53:S160,18,FALSE)</f>
        <v>43</v>
      </c>
      <c r="J46" s="50">
        <f>VLOOKUP(B46,'EMT 2201'!B53:V159,21,FALSE)</f>
        <v>53</v>
      </c>
      <c r="K46" s="50"/>
      <c r="L46" s="50"/>
      <c r="M46" s="50"/>
      <c r="N46" s="49"/>
      <c r="O46" s="50"/>
      <c r="P46" s="50"/>
      <c r="Q46" s="50"/>
      <c r="R46" s="51"/>
      <c r="S46" s="1">
        <f>COUNTA(E46:J46)</f>
        <v>6</v>
      </c>
      <c r="T46" s="46">
        <f>SUM(E46:J46)</f>
        <v>332.1142857142857</v>
      </c>
      <c r="U46" s="84">
        <f>ROUNDUP(AVERAGE(E46:J46),2)</f>
        <v>55.36</v>
      </c>
      <c r="V46" s="69" t="str">
        <f>IF(S46&lt;8,"INCOMPLETE",IF(MIN(E46:J46)&gt;=40,"PASS",IF((COUNTIF(E46:J46,"&lt;40")=1),"FAIL, 1 Unit",IF((COUNTIF(E46:J46,"&lt;40")=2),"FAIL, 2 Units",IF((COUNTIF(E46:J46,"&lt;40")=3),"FAIL, 3 Units",IF((COUNTIF(E46:J46,"&lt;40")=4),  "FAIL, 4 Units",IF((COUNTIF(E46:J46,"&lt;40")=5),"FAIL, 5 Units","X FAILS")))))))</f>
        <v>INCOMPLETE</v>
      </c>
      <c r="W46" s="79"/>
    </row>
    <row r="47" spans="1:23" ht="15" customHeight="1">
      <c r="A47" s="47">
        <v>40</v>
      </c>
      <c r="B47" s="94" t="s">
        <v>149</v>
      </c>
      <c r="C47" s="99" t="s">
        <v>150</v>
      </c>
      <c r="D47" s="63"/>
      <c r="E47" s="49">
        <f>VLOOKUP(B47,'EMT 1203'!B54:V158,21,FALSE)</f>
        <v>62</v>
      </c>
      <c r="F47" s="50">
        <f>VLOOKUP(B47,'EMT 2101'!B54:V160,21,FALSE)</f>
        <v>65</v>
      </c>
      <c r="G47" s="50">
        <f>VLOOKUP(B47,'EMT 2102'!B54:S160,18,FALSE)</f>
        <v>54.6</v>
      </c>
      <c r="H47" s="50">
        <f>VLOOKUP(B47,'EMT 2104'!B54:V158,21,FALSE)</f>
        <v>73</v>
      </c>
      <c r="I47" s="50">
        <f>VLOOKUP(B47,'SMA 2119'!B54:S161,18,FALSE)</f>
        <v>55</v>
      </c>
      <c r="J47" s="50">
        <f>VLOOKUP(B47,'EMT 2201'!B54:V160,21,FALSE)</f>
        <v>50</v>
      </c>
      <c r="K47" s="50"/>
      <c r="L47" s="50"/>
      <c r="M47" s="50"/>
      <c r="N47" s="49"/>
      <c r="O47" s="50"/>
      <c r="P47" s="50"/>
      <c r="Q47" s="50"/>
      <c r="R47" s="51"/>
      <c r="S47" s="1">
        <f>COUNTA(E47:J47)</f>
        <v>6</v>
      </c>
      <c r="T47" s="46">
        <f>SUM(E47:J47)</f>
        <v>359.6</v>
      </c>
      <c r="U47" s="84">
        <f>ROUNDUP(AVERAGE(E47:J47),2)</f>
        <v>59.94</v>
      </c>
      <c r="V47" s="69" t="str">
        <f>IF(S47&lt;8,"INCOMPLETE",IF(MIN(E47:J47)&gt;=40,"PASS",IF((COUNTIF(E47:J47,"&lt;40")=1),"FAIL, 1 Unit",IF((COUNTIF(E47:J47,"&lt;40")=2),"FAIL, 2 Units",IF((COUNTIF(E47:J47,"&lt;40")=3),"FAIL, 3 Units",IF((COUNTIF(E47:J47,"&lt;40")=4),  "FAIL, 4 Units",IF((COUNTIF(E47:J47,"&lt;40")=5),"FAIL, 5 Units","X FAILS")))))))</f>
        <v>INCOMPLETE</v>
      </c>
      <c r="W47" s="79"/>
    </row>
    <row r="48" spans="1:23" ht="15" customHeight="1">
      <c r="A48" s="21">
        <v>41</v>
      </c>
      <c r="B48" s="94" t="s">
        <v>151</v>
      </c>
      <c r="C48" s="99" t="s">
        <v>152</v>
      </c>
      <c r="D48" s="63"/>
      <c r="E48" s="49">
        <f>VLOOKUP(B48,'EMT 1203'!B55:V159,21,FALSE)</f>
        <v>60</v>
      </c>
      <c r="F48" s="50">
        <f>VLOOKUP(B48,'EMT 2101'!B55:V161,21,FALSE)</f>
        <v>76</v>
      </c>
      <c r="G48" s="50">
        <f>VLOOKUP(B48,'EMT 2102'!B55:S161,18,FALSE)</f>
        <v>52.214285714285715</v>
      </c>
      <c r="H48" s="50">
        <f>VLOOKUP(B48,'EMT 2104'!B55:V159,21,FALSE)</f>
        <v>79</v>
      </c>
      <c r="I48" s="50">
        <f>VLOOKUP(B48,'SMA 2119'!B55:S162,18,FALSE)</f>
        <v>60</v>
      </c>
      <c r="J48" s="50">
        <f>VLOOKUP(B48,'EMT 2201'!B55:V161,21,FALSE)</f>
        <v>47</v>
      </c>
      <c r="K48" s="50"/>
      <c r="L48" s="50"/>
      <c r="M48" s="50"/>
      <c r="N48" s="49"/>
      <c r="O48" s="50"/>
      <c r="P48" s="50"/>
      <c r="Q48" s="50"/>
      <c r="R48" s="51"/>
      <c r="S48" s="1">
        <f>COUNTA(E48:J48)</f>
        <v>6</v>
      </c>
      <c r="T48" s="46">
        <f>SUM(E48:J48)</f>
        <v>374.21428571428572</v>
      </c>
      <c r="U48" s="84">
        <f>ROUNDUP(AVERAGE(E48:J48),2)</f>
        <v>62.37</v>
      </c>
      <c r="V48" s="69" t="str">
        <f>IF(S48&lt;8,"INCOMPLETE",IF(MIN(E48:J48)&gt;=40,"PASS",IF((COUNTIF(E48:J48,"&lt;40")=1),"FAIL, 1 Unit",IF((COUNTIF(E48:J48,"&lt;40")=2),"FAIL, 2 Units",IF((COUNTIF(E48:J48,"&lt;40")=3),"FAIL, 3 Units",IF((COUNTIF(E48:J48,"&lt;40")=4),  "FAIL, 4 Units",IF((COUNTIF(E48:J48,"&lt;40")=5),"FAIL, 5 Units","X FAILS")))))))</f>
        <v>INCOMPLETE</v>
      </c>
      <c r="W48" s="79"/>
    </row>
    <row r="49" spans="1:24" ht="15" customHeight="1">
      <c r="A49" s="47">
        <v>42</v>
      </c>
      <c r="B49" s="94" t="s">
        <v>153</v>
      </c>
      <c r="C49" s="99" t="s">
        <v>154</v>
      </c>
      <c r="D49" s="63"/>
      <c r="E49" s="49">
        <f>VLOOKUP(B49,'EMT 1203'!B56:V160,21,FALSE)</f>
        <v>66</v>
      </c>
      <c r="F49" s="50">
        <f>VLOOKUP(B49,'EMT 2101'!B56:V162,21,FALSE)</f>
        <v>74</v>
      </c>
      <c r="G49" s="50">
        <f>VLOOKUP(B49,'EMT 2102'!B56:S162,18,FALSE)</f>
        <v>65.714285714285722</v>
      </c>
      <c r="H49" s="50">
        <f>VLOOKUP(B49,'EMT 2104'!B56:V160,21,FALSE)</f>
        <v>56</v>
      </c>
      <c r="I49" s="50">
        <f>VLOOKUP(B49,'SMA 2119'!B56:S163,18,FALSE)</f>
        <v>60</v>
      </c>
      <c r="J49" s="50">
        <f>VLOOKUP(B49,'EMT 2201'!B56:V162,21,FALSE)</f>
        <v>58</v>
      </c>
      <c r="K49" s="50"/>
      <c r="L49" s="50"/>
      <c r="M49" s="50"/>
      <c r="N49" s="49"/>
      <c r="O49" s="50"/>
      <c r="P49" s="50"/>
      <c r="Q49" s="50"/>
      <c r="R49" s="51"/>
      <c r="S49" s="1">
        <f>COUNTA(E49:J49)</f>
        <v>6</v>
      </c>
      <c r="T49" s="46">
        <f>SUM(E49:J49)</f>
        <v>379.71428571428572</v>
      </c>
      <c r="U49" s="84">
        <f>ROUNDUP(AVERAGE(E49:J49),2)</f>
        <v>63.29</v>
      </c>
      <c r="V49" s="69" t="str">
        <f>IF(S49&lt;8,"INCOMPLETE",IF(MIN(E49:J49)&gt;=40,"PASS",IF((COUNTIF(E49:J49,"&lt;40")=1),"FAIL, 1 Unit",IF((COUNTIF(E49:J49,"&lt;40")=2),"FAIL, 2 Units",IF((COUNTIF(E49:J49,"&lt;40")=3),"FAIL, 3 Units",IF((COUNTIF(E49:J49,"&lt;40")=4),  "FAIL, 4 Units",IF((COUNTIF(E49:J49,"&lt;40")=5),"FAIL, 5 Units","X FAILS")))))))</f>
        <v>INCOMPLETE</v>
      </c>
      <c r="W49" s="79"/>
    </row>
    <row r="50" spans="1:24" ht="15" customHeight="1">
      <c r="A50" s="21">
        <v>43</v>
      </c>
      <c r="B50" s="94" t="s">
        <v>155</v>
      </c>
      <c r="C50" s="99" t="s">
        <v>156</v>
      </c>
      <c r="D50" s="63"/>
      <c r="E50" s="49">
        <f>VLOOKUP(B50,'EMT 1203'!B57:V161,21,FALSE)</f>
        <v>56</v>
      </c>
      <c r="F50" s="50">
        <f>VLOOKUP(B50,'EMT 2101'!B57:V163,21,FALSE)</f>
        <v>59</v>
      </c>
      <c r="G50" s="50">
        <f>VLOOKUP(B50,'EMT 2102'!B57:S163,18,FALSE)</f>
        <v>67.328571428571422</v>
      </c>
      <c r="H50" s="50">
        <f>VLOOKUP(B50,'EMT 2104'!B57:V161,21,FALSE)</f>
        <v>55</v>
      </c>
      <c r="I50" s="50">
        <f>VLOOKUP(B50,'SMA 2119'!B57:S164,18,FALSE)</f>
        <v>50</v>
      </c>
      <c r="J50" s="50">
        <f>VLOOKUP(B50,'EMT 2201'!B57:V163,21,FALSE)</f>
        <v>54</v>
      </c>
      <c r="K50" s="50"/>
      <c r="L50" s="50"/>
      <c r="M50" s="50"/>
      <c r="N50" s="49"/>
      <c r="O50" s="50"/>
      <c r="P50" s="50"/>
      <c r="Q50" s="50"/>
      <c r="R50" s="51"/>
      <c r="S50" s="1">
        <f>COUNTA(E50:J50)</f>
        <v>6</v>
      </c>
      <c r="T50" s="46">
        <f>SUM(E50:J50)</f>
        <v>341.32857142857142</v>
      </c>
      <c r="U50" s="84">
        <f>ROUNDUP(AVERAGE(E50:J50),2)</f>
        <v>56.89</v>
      </c>
      <c r="V50" s="69" t="str">
        <f>IF(S50&lt;8,"INCOMPLETE",IF(MIN(E50:J50)&gt;=40,"PASS",IF((COUNTIF(E50:J50,"&lt;40")=1),"FAIL, 1 Unit",IF((COUNTIF(E50:J50,"&lt;40")=2),"FAIL, 2 Units",IF((COUNTIF(E50:J50,"&lt;40")=3),"FAIL, 3 Units",IF((COUNTIF(E50:J50,"&lt;40")=4),  "FAIL, 4 Units",IF((COUNTIF(E50:J50,"&lt;40")=5),"FAIL, 5 Units","X FAILS")))))))</f>
        <v>INCOMPLETE</v>
      </c>
      <c r="W50" s="79"/>
    </row>
    <row r="51" spans="1:24" ht="15" customHeight="1">
      <c r="A51" s="47">
        <v>44</v>
      </c>
      <c r="B51" s="94" t="s">
        <v>157</v>
      </c>
      <c r="C51" s="99" t="s">
        <v>158</v>
      </c>
      <c r="D51" s="63"/>
      <c r="E51" s="49">
        <f>VLOOKUP(B51,'EMT 1203'!B58:V162,21,FALSE)</f>
        <v>40</v>
      </c>
      <c r="F51" s="50">
        <f>VLOOKUP(B51,'EMT 2101'!B58:V164,21,FALSE)</f>
        <v>67</v>
      </c>
      <c r="G51" s="50">
        <f>VLOOKUP(B51,'EMT 2102'!B58:S164,18,FALSE)</f>
        <v>50.942857142857136</v>
      </c>
      <c r="H51" s="50">
        <f>VLOOKUP(B51,'EMT 2104'!B58:V162,21,FALSE)</f>
        <v>64</v>
      </c>
      <c r="I51" s="50">
        <f>VLOOKUP(B51,'SMA 2119'!B58:S165,18,FALSE)</f>
        <v>40</v>
      </c>
      <c r="J51" s="50">
        <f>VLOOKUP(B51,'EMT 2201'!B58:V164,21,FALSE)</f>
        <v>48</v>
      </c>
      <c r="K51" s="50"/>
      <c r="L51" s="50"/>
      <c r="M51" s="50"/>
      <c r="N51" s="49"/>
      <c r="O51" s="50"/>
      <c r="P51" s="50"/>
      <c r="Q51" s="50"/>
      <c r="R51" s="51"/>
      <c r="S51" s="1">
        <f>COUNTA(E51:J51)</f>
        <v>6</v>
      </c>
      <c r="T51" s="46">
        <f>SUM(E51:J51)</f>
        <v>309.94285714285712</v>
      </c>
      <c r="U51" s="84">
        <f>ROUNDUP(AVERAGE(E51:J51),2)</f>
        <v>51.66</v>
      </c>
      <c r="V51" s="69" t="str">
        <f>IF(S51&lt;8,"INCOMPLETE",IF(MIN(E51:J51)&gt;=40,"PASS",IF((COUNTIF(E51:J51,"&lt;40")=1),"FAIL, 1 Unit",IF((COUNTIF(E51:J51,"&lt;40")=2),"FAIL, 2 Units",IF((COUNTIF(E51:J51,"&lt;40")=3),"FAIL, 3 Units",IF((COUNTIF(E51:J51,"&lt;40")=4),  "FAIL, 4 Units",IF((COUNTIF(E51:J51,"&lt;40")=5),"FAIL, 5 Units","X FAILS")))))))</f>
        <v>INCOMPLETE</v>
      </c>
      <c r="W51" s="79"/>
    </row>
    <row r="52" spans="1:24" ht="15" customHeight="1">
      <c r="A52" s="47">
        <v>45</v>
      </c>
      <c r="B52" s="94" t="s">
        <v>159</v>
      </c>
      <c r="C52" s="99" t="s">
        <v>160</v>
      </c>
      <c r="D52" s="63"/>
      <c r="E52" s="49">
        <f>VLOOKUP(B52,'EMT 1203'!B59:V163,21,FALSE)</f>
        <v>66</v>
      </c>
      <c r="F52" s="50">
        <f>VLOOKUP(B52,'EMT 2101'!B59:V165,21,FALSE)</f>
        <v>69</v>
      </c>
      <c r="G52" s="50">
        <f>VLOOKUP(B52,'EMT 2102'!B59:S165,18,FALSE)</f>
        <v>69.757142857142853</v>
      </c>
      <c r="H52" s="50">
        <f>VLOOKUP(B52,'EMT 2104'!B59:V163,21,FALSE)</f>
        <v>68</v>
      </c>
      <c r="I52" s="50">
        <f>VLOOKUP(B52,'SMA 2119'!B59:S166,18,FALSE)</f>
        <v>56</v>
      </c>
      <c r="J52" s="50">
        <f>VLOOKUP(B52,'EMT 2201'!B59:V165,21,FALSE)</f>
        <v>40</v>
      </c>
      <c r="K52" s="50"/>
      <c r="L52" s="50"/>
      <c r="M52" s="50"/>
      <c r="N52" s="49"/>
      <c r="O52" s="50"/>
      <c r="P52" s="50"/>
      <c r="Q52" s="50"/>
      <c r="R52" s="51"/>
      <c r="S52" s="1">
        <f>COUNTA(E52:J52)</f>
        <v>6</v>
      </c>
      <c r="T52" s="46">
        <f>SUM(E52:J52)</f>
        <v>368.75714285714287</v>
      </c>
      <c r="U52" s="84">
        <f>ROUNDUP(AVERAGE(E52:J52),2)</f>
        <v>61.46</v>
      </c>
      <c r="V52" s="69" t="str">
        <f>IF(S52&lt;8,"INCOMPLETE",IF(MIN(E52:J52)&gt;=40,"PASS",IF((COUNTIF(E52:J52,"&lt;40")=1),"FAIL, 1 Unit",IF((COUNTIF(E52:J52,"&lt;40")=2),"FAIL, 2 Units",IF((COUNTIF(E52:J52,"&lt;40")=3),"FAIL, 3 Units",IF((COUNTIF(E52:J52,"&lt;40")=4),  "FAIL, 4 Units",IF((COUNTIF(E52:J52,"&lt;40")=5),"FAIL, 5 Units","X FAILS")))))))</f>
        <v>INCOMPLETE</v>
      </c>
      <c r="W52" s="79"/>
    </row>
    <row r="53" spans="1:24" ht="15" customHeight="1">
      <c r="A53" s="21">
        <v>46</v>
      </c>
      <c r="B53" s="94" t="s">
        <v>161</v>
      </c>
      <c r="C53" s="99" t="s">
        <v>162</v>
      </c>
      <c r="D53" s="63"/>
      <c r="E53" s="49">
        <f>VLOOKUP(B53,'EMT 1203'!B60:V164,21,FALSE)</f>
        <v>52</v>
      </c>
      <c r="F53" s="50">
        <f>VLOOKUP(B53,'EMT 2101'!B60:V166,21,FALSE)</f>
        <v>77</v>
      </c>
      <c r="G53" s="50">
        <f>VLOOKUP(B53,'EMT 2102'!B60:S166,18,FALSE)</f>
        <v>56.385714285714286</v>
      </c>
      <c r="H53" s="50">
        <f>VLOOKUP(B53,'EMT 2104'!B60:V164,21,FALSE)</f>
        <v>73</v>
      </c>
      <c r="I53" s="50">
        <f>VLOOKUP(B53,'SMA 2119'!B60:S167,18,FALSE)</f>
        <v>76</v>
      </c>
      <c r="J53" s="50">
        <f>VLOOKUP(B53,'EMT 2201'!B60:V166,21,FALSE)</f>
        <v>50</v>
      </c>
      <c r="K53" s="50"/>
      <c r="L53" s="50"/>
      <c r="M53" s="50"/>
      <c r="N53" s="49"/>
      <c r="O53" s="50"/>
      <c r="P53" s="50"/>
      <c r="Q53" s="50"/>
      <c r="R53" s="51"/>
      <c r="S53" s="1">
        <f>COUNTA(E53:J53)</f>
        <v>6</v>
      </c>
      <c r="T53" s="46">
        <f>SUM(E53:J53)</f>
        <v>384.3857142857143</v>
      </c>
      <c r="U53" s="84">
        <f>ROUNDUP(AVERAGE(E53:J53),2)</f>
        <v>64.070000000000007</v>
      </c>
      <c r="V53" s="69" t="str">
        <f>IF(S53&lt;8,"INCOMPLETE",IF(MIN(E53:J53)&gt;=40,"PASS",IF((COUNTIF(E53:J53,"&lt;40")=1),"FAIL, 1 Unit",IF((COUNTIF(E53:J53,"&lt;40")=2),"FAIL, 2 Units",IF((COUNTIF(E53:J53,"&lt;40")=3),"FAIL, 3 Units",IF((COUNTIF(E53:J53,"&lt;40")=4),  "FAIL, 4 Units",IF((COUNTIF(E53:J53,"&lt;40")=5),"FAIL, 5 Units","X FAILS")))))))</f>
        <v>INCOMPLETE</v>
      </c>
      <c r="W53" s="79"/>
    </row>
    <row r="54" spans="1:24" ht="15" customHeight="1">
      <c r="A54" s="47">
        <v>47</v>
      </c>
      <c r="B54" s="94" t="s">
        <v>163</v>
      </c>
      <c r="C54" s="99" t="s">
        <v>164</v>
      </c>
      <c r="D54" s="63"/>
      <c r="E54" s="49">
        <f>VLOOKUP(B54,'EMT 1203'!B61:V165,21,FALSE)</f>
        <v>73</v>
      </c>
      <c r="F54" s="50">
        <f>VLOOKUP(B54,'EMT 2101'!B61:V167,21,FALSE)</f>
        <v>69</v>
      </c>
      <c r="G54" s="50">
        <f>VLOOKUP(B54,'EMT 2102'!B61:S167,18,FALSE)</f>
        <v>81.314285714285717</v>
      </c>
      <c r="H54" s="50">
        <f>VLOOKUP(B54,'EMT 2104'!B61:V165,21,FALSE)</f>
        <v>70</v>
      </c>
      <c r="I54" s="50">
        <f>VLOOKUP(B54,'SMA 2119'!B61:S168,18,FALSE)</f>
        <v>90</v>
      </c>
      <c r="J54" s="50">
        <f>VLOOKUP(B54,'EMT 2201'!B61:V167,21,FALSE)</f>
        <v>63</v>
      </c>
      <c r="K54" s="50"/>
      <c r="L54" s="50"/>
      <c r="M54" s="50"/>
      <c r="N54" s="49"/>
      <c r="O54" s="50"/>
      <c r="P54" s="50"/>
      <c r="Q54" s="50"/>
      <c r="R54" s="51"/>
      <c r="S54" s="1">
        <f>COUNTA(E54:J54)</f>
        <v>6</v>
      </c>
      <c r="T54" s="46">
        <f>SUM(E54:J54)</f>
        <v>446.31428571428569</v>
      </c>
      <c r="U54" s="84">
        <f>ROUNDUP(AVERAGE(E54:J54),2)</f>
        <v>74.39</v>
      </c>
      <c r="V54" s="69" t="str">
        <f>IF(S54&lt;8,"INCOMPLETE",IF(MIN(E54:J54)&gt;=40,"PASS",IF((COUNTIF(E54:J54,"&lt;40")=1),"FAIL, 1 Unit",IF((COUNTIF(E54:J54,"&lt;40")=2),"FAIL, 2 Units",IF((COUNTIF(E54:J54,"&lt;40")=3),"FAIL, 3 Units",IF((COUNTIF(E54:J54,"&lt;40")=4),  "FAIL, 4 Units",IF((COUNTIF(E54:J54,"&lt;40")=5),"FAIL, 5 Units","X FAILS")))))))</f>
        <v>INCOMPLETE</v>
      </c>
      <c r="W54" s="79"/>
    </row>
    <row r="55" spans="1:24" ht="15" customHeight="1">
      <c r="A55" s="21">
        <v>48</v>
      </c>
      <c r="B55" s="94" t="s">
        <v>165</v>
      </c>
      <c r="C55" s="99" t="s">
        <v>166</v>
      </c>
      <c r="D55" s="63"/>
      <c r="E55" s="49">
        <f>VLOOKUP(B55,'EMT 1203'!B62:V166,21,FALSE)</f>
        <v>48</v>
      </c>
      <c r="F55" s="50">
        <f>VLOOKUP(B55,'EMT 2101'!B62:V168,21,FALSE)</f>
        <v>71</v>
      </c>
      <c r="G55" s="50">
        <f>VLOOKUP(B55,'EMT 2102'!B62:S168,18,FALSE)</f>
        <v>56.957142857142856</v>
      </c>
      <c r="H55" s="50">
        <f>VLOOKUP(B55,'EMT 2104'!B62:V166,21,FALSE)</f>
        <v>72</v>
      </c>
      <c r="I55" s="50">
        <f>VLOOKUP(B55,'SMA 2119'!B62:S169,18,FALSE)</f>
        <v>62</v>
      </c>
      <c r="J55" s="50">
        <f>VLOOKUP(B55,'EMT 2201'!B62:V168,21,FALSE)</f>
        <v>51</v>
      </c>
      <c r="K55" s="50"/>
      <c r="L55" s="50"/>
      <c r="M55" s="50"/>
      <c r="N55" s="49"/>
      <c r="O55" s="50"/>
      <c r="P55" s="50"/>
      <c r="Q55" s="50"/>
      <c r="R55" s="51"/>
      <c r="S55" s="1">
        <f>COUNTA(E55:J55)</f>
        <v>6</v>
      </c>
      <c r="T55" s="46">
        <f>SUM(E55:J55)</f>
        <v>360.95714285714286</v>
      </c>
      <c r="U55" s="84">
        <f>ROUNDUP(AVERAGE(E55:J55),2)</f>
        <v>60.16</v>
      </c>
      <c r="V55" s="69" t="str">
        <f>IF(S55&lt;8,"INCOMPLETE",IF(MIN(E55:J55)&gt;=40,"PASS",IF((COUNTIF(E55:J55,"&lt;40")=1),"FAIL, 1 Unit",IF((COUNTIF(E55:J55,"&lt;40")=2),"FAIL, 2 Units",IF((COUNTIF(E55:J55,"&lt;40")=3),"FAIL, 3 Units",IF((COUNTIF(E55:J55,"&lt;40")=4),  "FAIL, 4 Units",IF((COUNTIF(E55:J55,"&lt;40")=5),"FAIL, 5 Units","X FAILS")))))))</f>
        <v>INCOMPLETE</v>
      </c>
      <c r="W55" s="79"/>
    </row>
    <row r="56" spans="1:24" ht="15" customHeight="1">
      <c r="A56" s="47">
        <v>49</v>
      </c>
      <c r="B56" s="94" t="s">
        <v>167</v>
      </c>
      <c r="C56" s="99" t="s">
        <v>168</v>
      </c>
      <c r="D56" s="63"/>
      <c r="E56" s="670" t="s">
        <v>380</v>
      </c>
      <c r="F56" s="669" t="s">
        <v>386</v>
      </c>
      <c r="G56" s="669" t="s">
        <v>409</v>
      </c>
      <c r="H56" s="669" t="s">
        <v>410</v>
      </c>
      <c r="I56" s="669" t="s">
        <v>554</v>
      </c>
      <c r="J56" s="669" t="s">
        <v>384</v>
      </c>
      <c r="K56" s="50"/>
      <c r="L56" s="50"/>
      <c r="M56" s="50"/>
      <c r="N56" s="49"/>
      <c r="O56" s="50"/>
      <c r="P56" s="50"/>
      <c r="Q56" s="50"/>
      <c r="R56" s="671"/>
      <c r="S56" s="1">
        <f>COUNTA(E56:J56)</f>
        <v>6</v>
      </c>
      <c r="T56" s="46">
        <f>SUM(E56:J56)</f>
        <v>0</v>
      </c>
      <c r="U56" s="84" t="e">
        <f>ROUNDUP(AVERAGE(E56:J56),2)</f>
        <v>#DIV/0!</v>
      </c>
      <c r="V56" s="69" t="str">
        <f>IF(S56&lt;8,"INCOMPLETE",IF(MIN(E56:J56)&gt;=40,"PASS",IF((COUNTIF(E56:J56,"&lt;40")=1),"FAIL, 1 Unit",IF((COUNTIF(E56:J56,"&lt;40")=2),"FAIL, 2 Units",IF((COUNTIF(E56:J56,"&lt;40")=3),"FAIL, 3 Units",IF((COUNTIF(E56:J56,"&lt;40")=4),  "FAIL, 4 Units",IF((COUNTIF(E56:J56,"&lt;40")=5),"FAIL, 5 Units","X FAILS")))))))</f>
        <v>INCOMPLETE</v>
      </c>
      <c r="W56" s="79"/>
    </row>
    <row r="57" spans="1:24" ht="15" customHeight="1">
      <c r="A57" s="47">
        <v>50</v>
      </c>
      <c r="B57" s="94" t="s">
        <v>169</v>
      </c>
      <c r="C57" s="99" t="s">
        <v>170</v>
      </c>
      <c r="D57" s="63"/>
      <c r="E57" s="49">
        <f>VLOOKUP(B57,'EMT 1203'!B64:V168,21,FALSE)</f>
        <v>56</v>
      </c>
      <c r="F57" s="50">
        <f>VLOOKUP(B57,'EMT 2101'!B64:V170,21,FALSE)</f>
        <v>67</v>
      </c>
      <c r="G57" s="50">
        <f>VLOOKUP(B57,'EMT 2102'!B64:S170,18,FALSE)</f>
        <v>40.757142857142853</v>
      </c>
      <c r="H57" s="50">
        <f>VLOOKUP(B57,'EMT 2104'!B64:V168,21,FALSE)</f>
        <v>64</v>
      </c>
      <c r="I57" s="50">
        <f>VLOOKUP(B57,'SMA 2119'!B64:S171,18,FALSE)</f>
        <v>55</v>
      </c>
      <c r="J57" s="50">
        <f>VLOOKUP(B57,'EMT 2201'!B64:V170,21,FALSE)</f>
        <v>60</v>
      </c>
      <c r="K57" s="50"/>
      <c r="L57" s="50"/>
      <c r="M57" s="50"/>
      <c r="N57" s="49"/>
      <c r="O57" s="50"/>
      <c r="P57" s="50"/>
      <c r="Q57" s="50"/>
      <c r="R57" s="51"/>
      <c r="S57" s="1">
        <f>COUNTA(E57:J57)</f>
        <v>6</v>
      </c>
      <c r="T57" s="46">
        <f>SUM(E57:J57)</f>
        <v>342.75714285714287</v>
      </c>
      <c r="U57" s="84">
        <f>ROUNDUP(AVERAGE(E57:J57),2)</f>
        <v>57.129999999999995</v>
      </c>
      <c r="V57" s="69" t="str">
        <f>IF(S57&lt;8,"INCOMPLETE",IF(MIN(E57:J57)&gt;=40,"PASS",IF((COUNTIF(E57:J57,"&lt;40")=1),"FAIL, 1 Unit",IF((COUNTIF(E57:J57,"&lt;40")=2),"FAIL, 2 Units",IF((COUNTIF(E57:J57,"&lt;40")=3),"FAIL, 3 Units",IF((COUNTIF(E57:J57,"&lt;40")=4),  "FAIL, 4 Units",IF((COUNTIF(E57:J57,"&lt;40")=5),"FAIL, 5 Units","X FAILS")))))))</f>
        <v>INCOMPLETE</v>
      </c>
      <c r="W57" s="79"/>
    </row>
    <row r="58" spans="1:24" ht="15" customHeight="1">
      <c r="A58" s="21">
        <v>51</v>
      </c>
      <c r="B58" s="94" t="s">
        <v>171</v>
      </c>
      <c r="C58" s="99" t="s">
        <v>172</v>
      </c>
      <c r="D58" s="63"/>
      <c r="E58" s="49">
        <f>VLOOKUP(B58,'EMT 1203'!B65:V169,21,FALSE)</f>
        <v>71</v>
      </c>
      <c r="F58" s="50">
        <f>VLOOKUP(B58,'EMT 2101'!B65:V171,21,FALSE)</f>
        <v>80</v>
      </c>
      <c r="G58" s="50">
        <f>VLOOKUP(B58,'EMT 2102'!B65:S171,18,FALSE)</f>
        <v>65.099999999999994</v>
      </c>
      <c r="H58" s="50">
        <f>VLOOKUP(B58,'EMT 2104'!B65:V169,21,FALSE)</f>
        <v>71</v>
      </c>
      <c r="I58" s="50">
        <f>VLOOKUP(B58,'SMA 2119'!B65:S172,18,FALSE)</f>
        <v>78</v>
      </c>
      <c r="J58" s="50">
        <f>VLOOKUP(B58,'EMT 2201'!B65:V171,21,FALSE)</f>
        <v>58</v>
      </c>
      <c r="K58" s="50"/>
      <c r="L58" s="50"/>
      <c r="M58" s="50"/>
      <c r="N58" s="49"/>
      <c r="O58" s="50"/>
      <c r="P58" s="50"/>
      <c r="Q58" s="50"/>
      <c r="R58" s="51"/>
      <c r="S58" s="1">
        <f>COUNTA(E58:J58)</f>
        <v>6</v>
      </c>
      <c r="T58" s="46">
        <f>SUM(E58:J58)</f>
        <v>423.1</v>
      </c>
      <c r="U58" s="84">
        <f>ROUNDUP(AVERAGE(E58:J58),2)</f>
        <v>70.52000000000001</v>
      </c>
      <c r="V58" s="69" t="str">
        <f>IF(S58&lt;8,"INCOMPLETE",IF(MIN(E58:J58)&gt;=40,"PASS",IF((COUNTIF(E58:J58,"&lt;40")=1),"FAIL, 1 Unit",IF((COUNTIF(E58:J58,"&lt;40")=2),"FAIL, 2 Units",IF((COUNTIF(E58:J58,"&lt;40")=3),"FAIL, 3 Units",IF((COUNTIF(E58:J58,"&lt;40")=4),  "FAIL, 4 Units",IF((COUNTIF(E58:J58,"&lt;40")=5),"FAIL, 5 Units","X FAILS")))))))</f>
        <v>INCOMPLETE</v>
      </c>
      <c r="W58" s="79"/>
    </row>
    <row r="59" spans="1:24" ht="15" customHeight="1">
      <c r="A59" s="47">
        <v>52</v>
      </c>
      <c r="B59" s="94" t="s">
        <v>173</v>
      </c>
      <c r="C59" s="99" t="s">
        <v>174</v>
      </c>
      <c r="D59" s="63"/>
      <c r="E59" s="49">
        <f>VLOOKUP(B59,'EMT 1203'!B66:V170,21,FALSE)</f>
        <v>67</v>
      </c>
      <c r="F59" s="50">
        <f>VLOOKUP(B59,'EMT 2101'!B66:V172,21,FALSE)</f>
        <v>78</v>
      </c>
      <c r="G59" s="50">
        <f>VLOOKUP(B59,'EMT 2102'!B66:S172,18,FALSE)</f>
        <v>67.142857142857139</v>
      </c>
      <c r="H59" s="50">
        <f>VLOOKUP(B59,'EMT 2104'!B66:V170,21,FALSE)</f>
        <v>68</v>
      </c>
      <c r="I59" s="50">
        <f>VLOOKUP(B59,'SMA 2119'!B66:S173,18,FALSE)</f>
        <v>76</v>
      </c>
      <c r="J59" s="50">
        <f>VLOOKUP(B59,'EMT 2201'!B66:V172,21,FALSE)</f>
        <v>62</v>
      </c>
      <c r="K59" s="50"/>
      <c r="L59" s="50"/>
      <c r="M59" s="50"/>
      <c r="N59" s="49"/>
      <c r="O59" s="50"/>
      <c r="P59" s="50"/>
      <c r="Q59" s="50"/>
      <c r="R59" s="51"/>
      <c r="S59" s="1">
        <f>COUNTA(E59:J59)</f>
        <v>6</v>
      </c>
      <c r="T59" s="46">
        <f>SUM(E59:J59)</f>
        <v>418.14285714285711</v>
      </c>
      <c r="U59" s="84">
        <f>ROUNDUP(AVERAGE(E59:J59),2)</f>
        <v>69.7</v>
      </c>
      <c r="V59" s="69" t="str">
        <f>IF(S59&lt;8,"INCOMPLETE",IF(MIN(E59:J59)&gt;=40,"PASS",IF((COUNTIF(E59:J59,"&lt;40")=1),"FAIL, 1 Unit",IF((COUNTIF(E59:J59,"&lt;40")=2),"FAIL, 2 Units",IF((COUNTIF(E59:J59,"&lt;40")=3),"FAIL, 3 Units",IF((COUNTIF(E59:J59,"&lt;40")=4),  "FAIL, 4 Units",IF((COUNTIF(E59:J59,"&lt;40")=5),"FAIL, 5 Units","X FAILS")))))))</f>
        <v>INCOMPLETE</v>
      </c>
      <c r="W59" s="79"/>
    </row>
    <row r="60" spans="1:24" ht="15" customHeight="1">
      <c r="A60" s="21">
        <v>53</v>
      </c>
      <c r="B60" s="94" t="s">
        <v>175</v>
      </c>
      <c r="C60" s="99" t="s">
        <v>176</v>
      </c>
      <c r="D60" s="63"/>
      <c r="E60" s="49">
        <f>VLOOKUP(B60,'EMT 1203'!B67:V171,21,FALSE)</f>
        <v>50</v>
      </c>
      <c r="F60" s="50">
        <f>VLOOKUP(B60,'EMT 2101'!B67:V173,21,FALSE)</f>
        <v>59</v>
      </c>
      <c r="G60" s="50">
        <f>VLOOKUP(B60,'EMT 2102'!B67:S173,18,FALSE)</f>
        <v>73.328571428571422</v>
      </c>
      <c r="H60" s="50">
        <f>VLOOKUP(B60,'EMT 2104'!B67:V171,21,FALSE)</f>
        <v>70</v>
      </c>
      <c r="I60" s="50">
        <f>VLOOKUP(B60,'SMA 2119'!B67:S174,18,FALSE)</f>
        <v>70</v>
      </c>
      <c r="J60" s="50">
        <f>VLOOKUP(B60,'EMT 2201'!B67:V173,21,FALSE)</f>
        <v>56</v>
      </c>
      <c r="K60" s="50"/>
      <c r="L60" s="50"/>
      <c r="M60" s="50"/>
      <c r="N60" s="49"/>
      <c r="O60" s="50"/>
      <c r="P60" s="50"/>
      <c r="Q60" s="50"/>
      <c r="R60" s="51"/>
      <c r="S60" s="1">
        <f>COUNTA(E60:J60)</f>
        <v>6</v>
      </c>
      <c r="T60" s="46">
        <f>SUM(E60:J60)</f>
        <v>378.32857142857142</v>
      </c>
      <c r="U60" s="84">
        <f>ROUNDUP(AVERAGE(E60:J60),2)</f>
        <v>63.059999999999995</v>
      </c>
      <c r="V60" s="69" t="str">
        <f>IF(S60&lt;8,"INCOMPLETE",IF(MIN(E60:J60)&gt;=40,"PASS",IF((COUNTIF(E60:J60,"&lt;40")=1),"FAIL, 1 Unit",IF((COUNTIF(E60:J60,"&lt;40")=2),"FAIL, 2 Units",IF((COUNTIF(E60:J60,"&lt;40")=3),"FAIL, 3 Units",IF((COUNTIF(E60:J60,"&lt;40")=4),  "FAIL, 4 Units",IF((COUNTIF(E60:J60,"&lt;40")=5),"FAIL, 5 Units","X FAILS")))))))</f>
        <v>INCOMPLETE</v>
      </c>
      <c r="W60" s="79"/>
    </row>
    <row r="61" spans="1:24" ht="15" customHeight="1">
      <c r="A61" s="47">
        <v>54</v>
      </c>
      <c r="B61" s="94" t="s">
        <v>177</v>
      </c>
      <c r="C61" s="99" t="s">
        <v>178</v>
      </c>
      <c r="D61" s="63"/>
      <c r="E61" s="49">
        <f>VLOOKUP(B61,'EMT 1203'!B68:V172,21,FALSE)</f>
        <v>48</v>
      </c>
      <c r="F61" s="50">
        <f>VLOOKUP(B61,'EMT 2101'!B68:V174,21,FALSE)</f>
        <v>58</v>
      </c>
      <c r="G61" s="50">
        <f>VLOOKUP(B61,'EMT 2102'!B68:S174,18,FALSE)</f>
        <v>43.042857142857144</v>
      </c>
      <c r="H61" s="50">
        <f>VLOOKUP(B61,'EMT 2104'!B68:V172,21,FALSE)</f>
        <v>52</v>
      </c>
      <c r="I61" s="50">
        <f>VLOOKUP(B61,'SMA 2119'!B68:S175,18,FALSE)</f>
        <v>41</v>
      </c>
      <c r="J61" s="50">
        <f>VLOOKUP(B61,'EMT 2201'!B68:V174,21,FALSE)</f>
        <v>41</v>
      </c>
      <c r="K61" s="50"/>
      <c r="L61" s="50"/>
      <c r="M61" s="50"/>
      <c r="N61" s="49"/>
      <c r="O61" s="50"/>
      <c r="P61" s="50"/>
      <c r="Q61" s="50"/>
      <c r="R61" s="51"/>
      <c r="S61" s="1">
        <f>COUNTA(E61:J61)</f>
        <v>6</v>
      </c>
      <c r="T61" s="46">
        <f>SUM(E61:J61)</f>
        <v>283.04285714285714</v>
      </c>
      <c r="U61" s="84">
        <f>ROUNDUP(AVERAGE(E61:J61),2)</f>
        <v>47.18</v>
      </c>
      <c r="V61" s="69" t="str">
        <f>IF(S61&lt;8,"INCOMPLETE",IF(MIN(E61:J61)&gt;=40,"PASS",IF((COUNTIF(E61:J61,"&lt;40")=1),"FAIL, 1 Unit",IF((COUNTIF(E61:J61,"&lt;40")=2),"FAIL, 2 Units",IF((COUNTIF(E61:J61,"&lt;40")=3),"FAIL, 3 Units",IF((COUNTIF(E61:J61,"&lt;40")=4),  "FAIL, 4 Units",IF((COUNTIF(E61:J61,"&lt;40")=5),"FAIL, 5 Units","X FAILS")))))))</f>
        <v>INCOMPLETE</v>
      </c>
      <c r="W61" s="79"/>
    </row>
    <row r="62" spans="1:24" ht="15" customHeight="1">
      <c r="A62" s="47">
        <v>55</v>
      </c>
      <c r="B62" s="94" t="s">
        <v>179</v>
      </c>
      <c r="C62" s="99" t="s">
        <v>180</v>
      </c>
      <c r="D62" s="63"/>
      <c r="E62" s="49">
        <f>VLOOKUP(B62,'EMT 1203'!B69:V173,21,FALSE)</f>
        <v>57</v>
      </c>
      <c r="F62" s="50">
        <f>VLOOKUP(B62,'EMT 2101'!B69:V175,21,FALSE)</f>
        <v>56</v>
      </c>
      <c r="G62" s="50">
        <f>VLOOKUP(B62,'EMT 2102'!B69:S175,18,FALSE)</f>
        <v>52.228571428571428</v>
      </c>
      <c r="H62" s="50">
        <f>VLOOKUP(B62,'EMT 2104'!B69:V173,21,FALSE)</f>
        <v>66</v>
      </c>
      <c r="I62" s="50">
        <f>VLOOKUP(B62,'SMA 2119'!B69:S176,18,FALSE)</f>
        <v>40</v>
      </c>
      <c r="J62" s="50">
        <f>VLOOKUP(B62,'EMT 2201'!B69:V175,21,FALSE)</f>
        <v>40</v>
      </c>
      <c r="K62" s="50"/>
      <c r="L62" s="50"/>
      <c r="M62" s="50"/>
      <c r="N62" s="49"/>
      <c r="O62" s="50"/>
      <c r="P62" s="50"/>
      <c r="Q62" s="50"/>
      <c r="R62" s="51"/>
      <c r="S62" s="1">
        <f>COUNTA(E62:J62)</f>
        <v>6</v>
      </c>
      <c r="T62" s="46">
        <f>SUM(E62:J62)</f>
        <v>311.2285714285714</v>
      </c>
      <c r="U62" s="84">
        <f>ROUNDUP(AVERAGE(E62:J62),2)</f>
        <v>51.879999999999995</v>
      </c>
      <c r="V62" s="69" t="str">
        <f>IF(S62&lt;8,"INCOMPLETE",IF(MIN(E62:J62)&gt;=40,"PASS",IF((COUNTIF(E62:J62,"&lt;40")=1),"FAIL, 1 Unit",IF((COUNTIF(E62:J62,"&lt;40")=2),"FAIL, 2 Units",IF((COUNTIF(E62:J62,"&lt;40")=3),"FAIL, 3 Units",IF((COUNTIF(E62:J62,"&lt;40")=4),  "FAIL, 4 Units",IF((COUNTIF(E62:J62,"&lt;40")=5),"FAIL, 5 Units","X FAILS")))))))</f>
        <v>INCOMPLETE</v>
      </c>
      <c r="W62" s="79"/>
    </row>
    <row r="63" spans="1:24" ht="15" customHeight="1">
      <c r="A63" s="21">
        <v>56</v>
      </c>
      <c r="B63" s="94" t="s">
        <v>181</v>
      </c>
      <c r="C63" s="99" t="s">
        <v>182</v>
      </c>
      <c r="D63" s="63"/>
      <c r="E63" s="49">
        <f>VLOOKUP(B63,'EMT 1203'!B70:V174,21,FALSE)</f>
        <v>52</v>
      </c>
      <c r="F63" s="50">
        <f>VLOOKUP(B63,'EMT 2101'!B70:V176,21,FALSE)</f>
        <v>69</v>
      </c>
      <c r="G63" s="50">
        <f>VLOOKUP(B63,'EMT 2102'!B70:S176,18,FALSE)</f>
        <v>58.271428571428572</v>
      </c>
      <c r="H63" s="50">
        <f>VLOOKUP(B63,'EMT 2104'!B70:V174,21,FALSE)</f>
        <v>76</v>
      </c>
      <c r="I63" s="50">
        <f>VLOOKUP(B63,'SMA 2119'!B70:S177,18,FALSE)</f>
        <v>41</v>
      </c>
      <c r="J63" s="50">
        <f>VLOOKUP(B63,'EMT 2201'!B70:V176,21,FALSE)</f>
        <v>50</v>
      </c>
      <c r="K63" s="50"/>
      <c r="L63" s="50"/>
      <c r="M63" s="50"/>
      <c r="N63" s="49"/>
      <c r="O63" s="50"/>
      <c r="P63" s="50"/>
      <c r="Q63" s="50"/>
      <c r="R63" s="51"/>
      <c r="S63" s="1">
        <f>COUNTA(E63:J63)</f>
        <v>6</v>
      </c>
      <c r="T63" s="46">
        <f>SUM(E63:J63)</f>
        <v>346.2714285714286</v>
      </c>
      <c r="U63" s="84">
        <f>ROUNDUP(AVERAGE(E63:J63),2)</f>
        <v>57.72</v>
      </c>
      <c r="V63" s="69" t="str">
        <f>IF(S63&lt;8,"INCOMPLETE",IF(MIN(E63:J63)&gt;=40,"PASS",IF((COUNTIF(E63:J63,"&lt;40")=1),"FAIL, 1 Unit",IF((COUNTIF(E63:J63,"&lt;40")=2),"FAIL, 2 Units",IF((COUNTIF(E63:J63,"&lt;40")=3),"FAIL, 3 Units",IF((COUNTIF(E63:J63,"&lt;40")=4),  "FAIL, 4 Units",IF((COUNTIF(E63:J63,"&lt;40")=5),"FAIL, 5 Units","X FAILS")))))))</f>
        <v>INCOMPLETE</v>
      </c>
      <c r="W63" s="79"/>
    </row>
    <row r="64" spans="1:24" ht="15" customHeight="1">
      <c r="A64" s="47">
        <v>57</v>
      </c>
      <c r="B64" s="94" t="s">
        <v>183</v>
      </c>
      <c r="C64" s="99" t="s">
        <v>184</v>
      </c>
      <c r="D64" s="63"/>
      <c r="E64" s="49">
        <f>VLOOKUP(B64,'EMT 1203'!B71:V175,21,FALSE)</f>
        <v>42</v>
      </c>
      <c r="F64" s="50">
        <f>VLOOKUP(B64,'EMT 2101'!B71:V177,21,FALSE)</f>
        <v>45</v>
      </c>
      <c r="G64" s="669">
        <v>23</v>
      </c>
      <c r="H64" s="50">
        <f>VLOOKUP(B64,'EMT 2104'!B71:V175,21,FALSE)</f>
        <v>52</v>
      </c>
      <c r="I64" s="50">
        <f>VLOOKUP(B64,'SMA 2119'!B71:S178,18,FALSE)</f>
        <v>26</v>
      </c>
      <c r="J64" s="50">
        <f>VLOOKUP(B64,'EMT 2201'!B71:V177,21,FALSE)</f>
        <v>33</v>
      </c>
      <c r="K64" s="50"/>
      <c r="L64" s="50"/>
      <c r="M64" s="50"/>
      <c r="N64" s="49"/>
      <c r="O64" s="50"/>
      <c r="P64" s="50"/>
      <c r="Q64" s="50"/>
      <c r="R64" s="51"/>
      <c r="S64" s="1">
        <f>COUNTA(E64:J64)</f>
        <v>6</v>
      </c>
      <c r="T64" s="46">
        <f>SUM(E64:J64)</f>
        <v>221</v>
      </c>
      <c r="U64" s="84">
        <f>ROUNDUP(AVERAGE(E64:J64),2)</f>
        <v>36.839999999999996</v>
      </c>
      <c r="V64" s="69" t="str">
        <f>IF(S64&lt;8,"INCOMPLETE",IF(MIN(E64:J64)&gt;=40,"PASS",IF((COUNTIF(E64:J64,"&lt;40")=1),"FAIL, 1 Unit",IF((COUNTIF(E64:J64,"&lt;40")=2),"FAIL, 2 Units",IF((COUNTIF(E64:J64,"&lt;40")=3),"FAIL, 3 Units",IF((COUNTIF(E64:J64,"&lt;40")=4),  "FAIL, 4 Units",IF((COUNTIF(E64:J64,"&lt;40")=5),"FAIL, 5 Units","X FAILS")))))))</f>
        <v>INCOMPLETE</v>
      </c>
      <c r="W64" s="81"/>
      <c r="X64" s="673" t="s">
        <v>563</v>
      </c>
    </row>
    <row r="65" spans="1:24" ht="15" customHeight="1">
      <c r="A65" s="21">
        <v>58</v>
      </c>
      <c r="B65" s="94" t="s">
        <v>185</v>
      </c>
      <c r="C65" s="99" t="s">
        <v>186</v>
      </c>
      <c r="D65" s="63"/>
      <c r="E65" s="49">
        <f>VLOOKUP(B65,'EMT 1203'!B72:V176,21,FALSE)</f>
        <v>51</v>
      </c>
      <c r="F65" s="50">
        <f>VLOOKUP(B65,'EMT 2101'!B72:V178,21,FALSE)</f>
        <v>55</v>
      </c>
      <c r="G65" s="50">
        <f>VLOOKUP(B65,'EMT 2102'!B72:S178,18,FALSE)</f>
        <v>56.785714285714285</v>
      </c>
      <c r="H65" s="50">
        <f>VLOOKUP(B65,'EMT 2104'!B72:V176,21,FALSE)</f>
        <v>67</v>
      </c>
      <c r="I65" s="50">
        <f>VLOOKUP(B65,'SMA 2119'!B72:S179,18,FALSE)</f>
        <v>41</v>
      </c>
      <c r="J65" s="50">
        <f>VLOOKUP(B65,'EMT 2201'!B72:V178,21,FALSE)</f>
        <v>53</v>
      </c>
      <c r="K65" s="50"/>
      <c r="L65" s="50"/>
      <c r="M65" s="50"/>
      <c r="N65" s="49"/>
      <c r="O65" s="50"/>
      <c r="P65" s="50"/>
      <c r="Q65" s="50"/>
      <c r="R65" s="51"/>
      <c r="S65" s="1">
        <f>COUNTA(E65:J65)</f>
        <v>6</v>
      </c>
      <c r="T65" s="46">
        <f>SUM(E65:J65)</f>
        <v>323.78571428571428</v>
      </c>
      <c r="U65" s="84">
        <f>ROUNDUP(AVERAGE(E65:J65),2)</f>
        <v>53.97</v>
      </c>
      <c r="V65" s="69" t="str">
        <f>IF(S65&lt;8,"INCOMPLETE",IF(MIN(E65:J65)&gt;=40,"PASS",IF((COUNTIF(E65:J65,"&lt;40")=1),"FAIL, 1 Unit",IF((COUNTIF(E65:J65,"&lt;40")=2),"FAIL, 2 Units",IF((COUNTIF(E65:J65,"&lt;40")=3),"FAIL, 3 Units",IF((COUNTIF(E65:J65,"&lt;40")=4),  "FAIL, 4 Units",IF((COUNTIF(E65:J65,"&lt;40")=5),"FAIL, 5 Units","X FAILS")))))))</f>
        <v>INCOMPLETE</v>
      </c>
      <c r="W65" s="79"/>
    </row>
    <row r="66" spans="1:24" ht="15" customHeight="1">
      <c r="A66" s="47">
        <v>59</v>
      </c>
      <c r="B66" s="94" t="s">
        <v>187</v>
      </c>
      <c r="C66" s="99" t="s">
        <v>188</v>
      </c>
      <c r="D66" s="63"/>
      <c r="E66" s="49">
        <f>VLOOKUP(B66,'EMT 1203'!B73:V177,21,FALSE)</f>
        <v>67</v>
      </c>
      <c r="F66" s="50">
        <f>VLOOKUP(B66,'EMT 2101'!B73:V179,21,FALSE)</f>
        <v>59</v>
      </c>
      <c r="G66" s="50">
        <f>VLOOKUP(B66,'EMT 2102'!B73:S179,18,FALSE)</f>
        <v>60.528571428571425</v>
      </c>
      <c r="H66" s="50">
        <f>VLOOKUP(B66,'EMT 2104'!B73:V177,21,FALSE)</f>
        <v>74</v>
      </c>
      <c r="I66" s="50">
        <f>VLOOKUP(B66,'SMA 2119'!B73:S180,18,FALSE)</f>
        <v>73</v>
      </c>
      <c r="J66" s="50">
        <f>VLOOKUP(B66,'EMT 2201'!B73:V179,21,FALSE)</f>
        <v>53</v>
      </c>
      <c r="K66" s="50"/>
      <c r="L66" s="50"/>
      <c r="M66" s="50"/>
      <c r="N66" s="49"/>
      <c r="O66" s="50"/>
      <c r="P66" s="50"/>
      <c r="Q66" s="50"/>
      <c r="R66" s="51"/>
      <c r="S66" s="1">
        <f>COUNTA(E66:J66)</f>
        <v>6</v>
      </c>
      <c r="T66" s="46">
        <f>SUM(E66:J66)</f>
        <v>386.52857142857141</v>
      </c>
      <c r="U66" s="84">
        <f>ROUNDUP(AVERAGE(E66:J66),2)</f>
        <v>64.430000000000007</v>
      </c>
      <c r="V66" s="69" t="str">
        <f>IF(S66&lt;8,"INCOMPLETE",IF(MIN(E66:J66)&gt;=40,"PASS",IF((COUNTIF(E66:J66,"&lt;40")=1),"FAIL, 1 Unit",IF((COUNTIF(E66:J66,"&lt;40")=2),"FAIL, 2 Units",IF((COUNTIF(E66:J66,"&lt;40")=3),"FAIL, 3 Units",IF((COUNTIF(E66:J66,"&lt;40")=4),  "FAIL, 4 Units",IF((COUNTIF(E66:J66,"&lt;40")=5),"FAIL, 5 Units","X FAILS")))))))</f>
        <v>INCOMPLETE</v>
      </c>
      <c r="W66" s="79"/>
    </row>
    <row r="67" spans="1:24" ht="15" customHeight="1">
      <c r="A67" s="47">
        <v>60</v>
      </c>
      <c r="B67" s="94" t="s">
        <v>189</v>
      </c>
      <c r="C67" s="99" t="s">
        <v>190</v>
      </c>
      <c r="D67" s="63"/>
      <c r="E67" s="670" t="s">
        <v>555</v>
      </c>
      <c r="F67" s="669" t="s">
        <v>410</v>
      </c>
      <c r="G67" s="669" t="s">
        <v>380</v>
      </c>
      <c r="H67" s="669" t="s">
        <v>381</v>
      </c>
      <c r="I67" s="669" t="s">
        <v>386</v>
      </c>
      <c r="J67" s="669" t="s">
        <v>411</v>
      </c>
      <c r="K67" s="50"/>
      <c r="L67" s="50"/>
      <c r="M67" s="50"/>
      <c r="N67" s="49"/>
      <c r="O67" s="50"/>
      <c r="P67" s="50"/>
      <c r="Q67" s="50"/>
      <c r="R67" s="671"/>
      <c r="S67" s="1">
        <f>COUNTA(E67:J67)</f>
        <v>6</v>
      </c>
      <c r="T67" s="46">
        <f>SUM(E67:J67)</f>
        <v>0</v>
      </c>
      <c r="U67" s="84" t="e">
        <f>ROUNDUP(AVERAGE(E67:J67),2)</f>
        <v>#DIV/0!</v>
      </c>
      <c r="V67" s="69" t="str">
        <f>IF(S67&lt;8,"INCOMPLETE",IF(MIN(E67:J67)&gt;=40,"PASS",IF((COUNTIF(E67:J67,"&lt;40")=1),"FAIL, 1 Unit",IF((COUNTIF(E67:J67,"&lt;40")=2),"FAIL, 2 Units",IF((COUNTIF(E67:J67,"&lt;40")=3),"FAIL, 3 Units",IF((COUNTIF(E67:J67,"&lt;40")=4),  "FAIL, 4 Units",IF((COUNTIF(E67:J67,"&lt;40")=5),"FAIL, 5 Units","X FAILS")))))))</f>
        <v>INCOMPLETE</v>
      </c>
      <c r="W67" s="79"/>
    </row>
    <row r="68" spans="1:24" ht="15" customHeight="1">
      <c r="A68" s="21">
        <v>61</v>
      </c>
      <c r="B68" s="94" t="s">
        <v>191</v>
      </c>
      <c r="C68" s="99" t="s">
        <v>192</v>
      </c>
      <c r="D68" s="63"/>
      <c r="E68" s="49">
        <f>VLOOKUP(B68,'EMT 1203'!B75:V179,21,FALSE)</f>
        <v>40</v>
      </c>
      <c r="F68" s="50">
        <f>VLOOKUP(B68,'EMT 2101'!B75:V181,21,FALSE)</f>
        <v>59</v>
      </c>
      <c r="G68" s="50">
        <f>VLOOKUP(B68,'EMT 2102'!B75:S181,18,FALSE)</f>
        <v>34.857142857142854</v>
      </c>
      <c r="H68" s="50">
        <f>VLOOKUP(B68,'EMT 2104'!B75:V179,21,FALSE)</f>
        <v>69</v>
      </c>
      <c r="I68" s="50">
        <f>VLOOKUP(B68,'SMA 2119'!B75:S182,18,FALSE)</f>
        <v>23</v>
      </c>
      <c r="J68" s="50">
        <f>VLOOKUP(B68,'EMT 2201'!B75:V181,21,FALSE)</f>
        <v>41</v>
      </c>
      <c r="K68" s="50"/>
      <c r="L68" s="50"/>
      <c r="M68" s="50"/>
      <c r="N68" s="49"/>
      <c r="O68" s="50"/>
      <c r="P68" s="50"/>
      <c r="Q68" s="50"/>
      <c r="R68" s="51"/>
      <c r="S68" s="1">
        <f>COUNTA(E68:J68)</f>
        <v>6</v>
      </c>
      <c r="T68" s="46">
        <f>SUM(E68:J68)</f>
        <v>266.85714285714289</v>
      </c>
      <c r="U68" s="84">
        <f>ROUNDUP(AVERAGE(E68:J68),2)</f>
        <v>44.48</v>
      </c>
      <c r="V68" s="69" t="str">
        <f>IF(S68&lt;8,"INCOMPLETE",IF(MIN(E68:J68)&gt;=40,"PASS",IF((COUNTIF(E68:J68,"&lt;40")=1),"FAIL, 1 Unit",IF((COUNTIF(E68:J68,"&lt;40")=2),"FAIL, 2 Units",IF((COUNTIF(E68:J68,"&lt;40")=3),"FAIL, 3 Units",IF((COUNTIF(E68:J68,"&lt;40")=4),  "FAIL, 4 Units",IF((COUNTIF(E68:J68,"&lt;40")=5),"FAIL, 5 Units","X FAILS")))))))</f>
        <v>INCOMPLETE</v>
      </c>
      <c r="W68" s="79"/>
    </row>
    <row r="69" spans="1:24" ht="15" customHeight="1">
      <c r="A69" s="47">
        <v>62</v>
      </c>
      <c r="B69" s="94" t="s">
        <v>193</v>
      </c>
      <c r="C69" s="99" t="s">
        <v>194</v>
      </c>
      <c r="D69" s="63"/>
      <c r="E69" s="49">
        <f>VLOOKUP(B69,'EMT 1203'!B76:V180,21,FALSE)</f>
        <v>53</v>
      </c>
      <c r="F69" s="50">
        <f>VLOOKUP(B69,'EMT 2101'!B76:V182,21,FALSE)</f>
        <v>69</v>
      </c>
      <c r="G69" s="50">
        <f>VLOOKUP(B69,'EMT 2102'!B76:S182,18,FALSE)</f>
        <v>49.371428571428567</v>
      </c>
      <c r="H69" s="50">
        <f>VLOOKUP(B69,'EMT 2104'!B76:V180,21,FALSE)</f>
        <v>68</v>
      </c>
      <c r="I69" s="50">
        <f>VLOOKUP(B69,'SMA 2119'!B76:S183,18,FALSE)</f>
        <v>51</v>
      </c>
      <c r="J69" s="50">
        <f>VLOOKUP(B69,'EMT 2201'!B76:V182,21,FALSE)</f>
        <v>44</v>
      </c>
      <c r="K69" s="50"/>
      <c r="L69" s="50"/>
      <c r="M69" s="50"/>
      <c r="N69" s="49"/>
      <c r="O69" s="50"/>
      <c r="P69" s="50"/>
      <c r="Q69" s="50"/>
      <c r="R69" s="51"/>
      <c r="S69" s="1">
        <f>COUNTA(E69:J69)</f>
        <v>6</v>
      </c>
      <c r="T69" s="46">
        <f>SUM(E69:J69)</f>
        <v>334.37142857142857</v>
      </c>
      <c r="U69" s="84">
        <f>ROUNDUP(AVERAGE(E69:J69),2)</f>
        <v>55.73</v>
      </c>
      <c r="V69" s="69" t="str">
        <f>IF(S69&lt;8,"INCOMPLETE",IF(MIN(E69:J69)&gt;=40,"PASS",IF((COUNTIF(E69:J69,"&lt;40")=1),"FAIL, 1 Unit",IF((COUNTIF(E69:J69,"&lt;40")=2),"FAIL, 2 Units",IF((COUNTIF(E69:J69,"&lt;40")=3),"FAIL, 3 Units",IF((COUNTIF(E69:J69,"&lt;40")=4),  "FAIL, 4 Units",IF((COUNTIF(E69:J69,"&lt;40")=5),"FAIL, 5 Units","X FAILS")))))))</f>
        <v>INCOMPLETE</v>
      </c>
      <c r="W69" s="79"/>
    </row>
    <row r="70" spans="1:24" ht="15" customHeight="1">
      <c r="A70" s="21">
        <v>63</v>
      </c>
      <c r="B70" s="94" t="s">
        <v>195</v>
      </c>
      <c r="C70" s="99" t="s">
        <v>196</v>
      </c>
      <c r="D70" s="63"/>
      <c r="E70" s="49">
        <f>VLOOKUP(B70,'EMT 1203'!B77:V181,21,FALSE)</f>
        <v>65</v>
      </c>
      <c r="F70" s="50">
        <f>VLOOKUP(B70,'EMT 2101'!B77:V183,21,FALSE)</f>
        <v>74</v>
      </c>
      <c r="G70" s="50">
        <f>VLOOKUP(B70,'EMT 2102'!B77:S183,18,FALSE)</f>
        <v>58.8</v>
      </c>
      <c r="H70" s="50">
        <f>VLOOKUP(B70,'EMT 2104'!B77:V181,21,FALSE)</f>
        <v>68</v>
      </c>
      <c r="I70" s="50">
        <f>VLOOKUP(B70,'SMA 2119'!B77:S184,18,FALSE)</f>
        <v>75</v>
      </c>
      <c r="J70" s="50">
        <f>VLOOKUP(B70,'EMT 2201'!B77:V183,21,FALSE)</f>
        <v>60</v>
      </c>
      <c r="K70" s="50"/>
      <c r="L70" s="50"/>
      <c r="M70" s="50"/>
      <c r="N70" s="49"/>
      <c r="O70" s="50"/>
      <c r="P70" s="50"/>
      <c r="Q70" s="50"/>
      <c r="R70" s="51"/>
      <c r="S70" s="1">
        <f>COUNTA(E70:J70)</f>
        <v>6</v>
      </c>
      <c r="T70" s="46">
        <f>SUM(E70:J70)</f>
        <v>400.8</v>
      </c>
      <c r="U70" s="84">
        <f>ROUNDUP(AVERAGE(E70:J70),2)</f>
        <v>66.8</v>
      </c>
      <c r="V70" s="69" t="str">
        <f>IF(S70&lt;8,"INCOMPLETE",IF(MIN(E70:J70)&gt;=40,"PASS",IF((COUNTIF(E70:J70,"&lt;40")=1),"FAIL, 1 Unit",IF((COUNTIF(E70:J70,"&lt;40")=2),"FAIL, 2 Units",IF((COUNTIF(E70:J70,"&lt;40")=3),"FAIL, 3 Units",IF((COUNTIF(E70:J70,"&lt;40")=4),  "FAIL, 4 Units",IF((COUNTIF(E70:J70,"&lt;40")=5),"FAIL, 5 Units","X FAILS")))))))</f>
        <v>INCOMPLETE</v>
      </c>
      <c r="W70" s="79"/>
    </row>
    <row r="71" spans="1:24" ht="15" customHeight="1">
      <c r="A71" s="47">
        <v>64</v>
      </c>
      <c r="B71" s="94" t="s">
        <v>197</v>
      </c>
      <c r="C71" s="99" t="s">
        <v>198</v>
      </c>
      <c r="D71" s="63"/>
      <c r="E71" s="49">
        <f>VLOOKUP(B71,'EMT 1203'!B78:V182,21,FALSE)</f>
        <v>61</v>
      </c>
      <c r="F71" s="50">
        <f>VLOOKUP(B71,'EMT 2101'!B78:V184,21,FALSE)</f>
        <v>74</v>
      </c>
      <c r="G71" s="50">
        <f>VLOOKUP(B71,'EMT 2102'!B78:S184,18,FALSE)</f>
        <v>61.414285714285718</v>
      </c>
      <c r="H71" s="50">
        <f>VLOOKUP(B71,'EMT 2104'!B78:V182,21,FALSE)</f>
        <v>68</v>
      </c>
      <c r="I71" s="50">
        <f>VLOOKUP(B71,'SMA 2119'!B78:S185,18,FALSE)</f>
        <v>53</v>
      </c>
      <c r="J71" s="50">
        <f>VLOOKUP(B71,'EMT 2201'!B78:V184,21,FALSE)</f>
        <v>47</v>
      </c>
      <c r="K71" s="50"/>
      <c r="L71" s="50"/>
      <c r="M71" s="50"/>
      <c r="N71" s="49"/>
      <c r="O71" s="50"/>
      <c r="P71" s="50"/>
      <c r="Q71" s="50"/>
      <c r="R71" s="51"/>
      <c r="S71" s="1">
        <f>COUNTA(E71:J71)</f>
        <v>6</v>
      </c>
      <c r="T71" s="46">
        <f>SUM(E71:J71)</f>
        <v>364.41428571428571</v>
      </c>
      <c r="U71" s="84">
        <f>ROUNDUP(AVERAGE(E71:J71),2)</f>
        <v>60.739999999999995</v>
      </c>
      <c r="V71" s="69" t="str">
        <f>IF(S71&lt;8,"INCOMPLETE",IF(MIN(E71:J71)&gt;=40,"PASS",IF((COUNTIF(E71:J71,"&lt;40")=1),"FAIL, 1 Unit",IF((COUNTIF(E71:J71,"&lt;40")=2),"FAIL, 2 Units",IF((COUNTIF(E71:J71,"&lt;40")=3),"FAIL, 3 Units",IF((COUNTIF(E71:J71,"&lt;40")=4),  "FAIL, 4 Units",IF((COUNTIF(E71:J71,"&lt;40")=5),"FAIL, 5 Units","X FAILS")))))))</f>
        <v>INCOMPLETE</v>
      </c>
      <c r="W71" s="79"/>
    </row>
    <row r="72" spans="1:24" ht="15" customHeight="1">
      <c r="A72" s="47">
        <v>65</v>
      </c>
      <c r="B72" s="94" t="s">
        <v>199</v>
      </c>
      <c r="C72" s="99" t="s">
        <v>200</v>
      </c>
      <c r="D72" s="63"/>
      <c r="E72" s="49">
        <f>VLOOKUP(B72,'EMT 1203'!B79:V183,21,FALSE)</f>
        <v>65</v>
      </c>
      <c r="F72" s="50">
        <f>VLOOKUP(B72,'EMT 2101'!B79:V185,21,FALSE)</f>
        <v>69</v>
      </c>
      <c r="G72" s="50">
        <f>VLOOKUP(B72,'EMT 2102'!B79:S185,18,FALSE)</f>
        <v>59.214285714285715</v>
      </c>
      <c r="H72" s="50">
        <f>VLOOKUP(B72,'EMT 2104'!B79:V183,21,FALSE)</f>
        <v>66</v>
      </c>
      <c r="I72" s="50">
        <f>VLOOKUP(B72,'SMA 2119'!B79:S186,18,FALSE)</f>
        <v>58</v>
      </c>
      <c r="J72" s="50">
        <f>VLOOKUP(B72,'EMT 2201'!B79:V185,21,FALSE)</f>
        <v>46</v>
      </c>
      <c r="K72" s="50"/>
      <c r="L72" s="50"/>
      <c r="M72" s="50"/>
      <c r="N72" s="49"/>
      <c r="O72" s="50"/>
      <c r="P72" s="50"/>
      <c r="Q72" s="50"/>
      <c r="R72" s="51"/>
      <c r="S72" s="1">
        <f>COUNTA(E72:J72)</f>
        <v>6</v>
      </c>
      <c r="T72" s="46">
        <f>SUM(E72:J72)</f>
        <v>363.21428571428572</v>
      </c>
      <c r="U72" s="84">
        <f>ROUNDUP(AVERAGE(E72:J72),2)</f>
        <v>60.54</v>
      </c>
      <c r="V72" s="69" t="str">
        <f>IF(S72&lt;8,"INCOMPLETE",IF(MIN(E72:J72)&gt;=40,"PASS",IF((COUNTIF(E72:J72,"&lt;40")=1),"FAIL, 1 Unit",IF((COUNTIF(E72:J72,"&lt;40")=2),"FAIL, 2 Units",IF((COUNTIF(E72:J72,"&lt;40")=3),"FAIL, 3 Units",IF((COUNTIF(E72:J72,"&lt;40")=4),  "FAIL, 4 Units",IF((COUNTIF(E72:J72,"&lt;40")=5),"FAIL, 5 Units","X FAILS")))))))</f>
        <v>INCOMPLETE</v>
      </c>
      <c r="W72" s="79"/>
    </row>
    <row r="73" spans="1:24" ht="15" customHeight="1">
      <c r="A73" s="21">
        <v>66</v>
      </c>
      <c r="B73" s="94" t="s">
        <v>201</v>
      </c>
      <c r="C73" s="99" t="s">
        <v>202</v>
      </c>
      <c r="D73" s="63"/>
      <c r="E73" s="49">
        <f>VLOOKUP(B73,'EMT 1203'!B80:V184,21,FALSE)</f>
        <v>66</v>
      </c>
      <c r="F73" s="50">
        <f>VLOOKUP(B73,'EMT 2101'!B80:V186,21,FALSE)</f>
        <v>59</v>
      </c>
      <c r="G73" s="50">
        <f>VLOOKUP(B73,'EMT 2102'!B80:S186,18,FALSE)</f>
        <v>66.814285714285717</v>
      </c>
      <c r="H73" s="50">
        <f>VLOOKUP(B73,'EMT 2104'!B80:V184,21,FALSE)</f>
        <v>67</v>
      </c>
      <c r="I73" s="50">
        <f>VLOOKUP(B73,'SMA 2119'!B80:S187,18,FALSE)</f>
        <v>57</v>
      </c>
      <c r="J73" s="50">
        <f>VLOOKUP(B73,'EMT 2201'!B80:V186,21,FALSE)</f>
        <v>50</v>
      </c>
      <c r="K73" s="50"/>
      <c r="L73" s="50"/>
      <c r="M73" s="50"/>
      <c r="N73" s="49"/>
      <c r="O73" s="50"/>
      <c r="P73" s="50"/>
      <c r="Q73" s="50"/>
      <c r="R73" s="51"/>
      <c r="S73" s="1">
        <f>COUNTA(E73:J73)</f>
        <v>6</v>
      </c>
      <c r="T73" s="46">
        <f>SUM(E73:J73)</f>
        <v>365.81428571428569</v>
      </c>
      <c r="U73" s="84">
        <f>ROUNDUP(AVERAGE(E73:J73),2)</f>
        <v>60.97</v>
      </c>
      <c r="V73" s="69" t="str">
        <f>IF(S73&lt;8,"INCOMPLETE",IF(MIN(E73:J73)&gt;=40,"PASS",IF((COUNTIF(E73:J73,"&lt;40")=1),"FAIL, 1 Unit",IF((COUNTIF(E73:J73,"&lt;40")=2),"FAIL, 2 Units",IF((COUNTIF(E73:J73,"&lt;40")=3),"FAIL, 3 Units",IF((COUNTIF(E73:J73,"&lt;40")=4),  "FAIL, 4 Units",IF((COUNTIF(E73:J73,"&lt;40")=5),"FAIL, 5 Units","X FAILS")))))))</f>
        <v>INCOMPLETE</v>
      </c>
      <c r="W73" s="79"/>
    </row>
    <row r="74" spans="1:24" ht="15" customHeight="1">
      <c r="A74" s="47">
        <v>67</v>
      </c>
      <c r="B74" s="94" t="s">
        <v>203</v>
      </c>
      <c r="C74" s="99" t="s">
        <v>204</v>
      </c>
      <c r="D74" s="63"/>
      <c r="E74" s="49">
        <f>VLOOKUP(B74,'EMT 1203'!B81:V185,21,FALSE)</f>
        <v>53</v>
      </c>
      <c r="F74" s="50">
        <f>VLOOKUP(B74,'EMT 2101'!B81:V187,21,FALSE)</f>
        <v>68</v>
      </c>
      <c r="G74" s="50">
        <f>VLOOKUP(B74,'EMT 2102'!B81:S187,18,FALSE)</f>
        <v>63.471428571428575</v>
      </c>
      <c r="H74" s="50">
        <f>VLOOKUP(B74,'EMT 2104'!B81:V185,21,FALSE)</f>
        <v>67</v>
      </c>
      <c r="I74" s="50">
        <f>VLOOKUP(B74,'SMA 2119'!B81:S188,18,FALSE)</f>
        <v>41</v>
      </c>
      <c r="J74" s="50">
        <f>VLOOKUP(B74,'EMT 2201'!B81:V187,21,FALSE)</f>
        <v>48</v>
      </c>
      <c r="K74" s="50"/>
      <c r="L74" s="50"/>
      <c r="M74" s="50"/>
      <c r="N74" s="49"/>
      <c r="O74" s="50"/>
      <c r="P74" s="50"/>
      <c r="Q74" s="50"/>
      <c r="R74" s="51"/>
      <c r="S74" s="1">
        <f>COUNTA(E74:J74)</f>
        <v>6</v>
      </c>
      <c r="T74" s="46">
        <f>SUM(E74:J74)</f>
        <v>340.47142857142859</v>
      </c>
      <c r="U74" s="84">
        <f>ROUNDUP(AVERAGE(E74:J74),2)</f>
        <v>56.75</v>
      </c>
      <c r="V74" s="69" t="str">
        <f>IF(S74&lt;8,"INCOMPLETE",IF(MIN(E74:J74)&gt;=40,"PASS",IF((COUNTIF(E74:J74,"&lt;40")=1),"FAIL, 1 Unit",IF((COUNTIF(E74:J74,"&lt;40")=2),"FAIL, 2 Units",IF((COUNTIF(E74:J74,"&lt;40")=3),"FAIL, 3 Units",IF((COUNTIF(E74:J74,"&lt;40")=4),  "FAIL, 4 Units",IF((COUNTIF(E74:J74,"&lt;40")=5),"FAIL, 5 Units","X FAILS")))))))</f>
        <v>INCOMPLETE</v>
      </c>
      <c r="W74" s="79"/>
    </row>
    <row r="75" spans="1:24" ht="15" customHeight="1">
      <c r="A75" s="21">
        <v>68</v>
      </c>
      <c r="B75" s="94" t="s">
        <v>205</v>
      </c>
      <c r="C75" s="99" t="s">
        <v>206</v>
      </c>
      <c r="D75" s="63"/>
      <c r="E75" s="49">
        <f>VLOOKUP(B75,'EMT 1203'!B82:V186,21,FALSE)</f>
        <v>55</v>
      </c>
      <c r="F75" s="50">
        <f>VLOOKUP(B75,'EMT 2101'!B82:V188,21,FALSE)</f>
        <v>65</v>
      </c>
      <c r="G75" s="50">
        <f>VLOOKUP(B75,'EMT 2102'!B82:S188,18,FALSE)</f>
        <v>57.985714285714288</v>
      </c>
      <c r="H75" s="50">
        <f>VLOOKUP(B75,'EMT 2104'!B82:V186,21,FALSE)</f>
        <v>68</v>
      </c>
      <c r="I75" s="50">
        <f>VLOOKUP(B75,'SMA 2119'!B82:S189,18,FALSE)</f>
        <v>52</v>
      </c>
      <c r="J75" s="50">
        <f>VLOOKUP(B75,'EMT 2201'!B82:V188,21,FALSE)</f>
        <v>43</v>
      </c>
      <c r="K75" s="50"/>
      <c r="L75" s="50"/>
      <c r="M75" s="50"/>
      <c r="N75" s="49"/>
      <c r="O75" s="50"/>
      <c r="P75" s="50"/>
      <c r="Q75" s="50"/>
      <c r="R75" s="51"/>
      <c r="S75" s="1">
        <f>COUNTA(E75:J75)</f>
        <v>6</v>
      </c>
      <c r="T75" s="46">
        <f>SUM(E75:J75)</f>
        <v>340.98571428571427</v>
      </c>
      <c r="U75" s="84">
        <f>ROUNDUP(AVERAGE(E75:J75),2)</f>
        <v>56.839999999999996</v>
      </c>
      <c r="V75" s="69" t="str">
        <f>IF(S75&lt;8,"INCOMPLETE",IF(MIN(E75:J75)&gt;=40,"PASS",IF((COUNTIF(E75:J75,"&lt;40")=1),"FAIL, 1 Unit",IF((COUNTIF(E75:J75,"&lt;40")=2),"FAIL, 2 Units",IF((COUNTIF(E75:J75,"&lt;40")=3),"FAIL, 3 Units",IF((COUNTIF(E75:J75,"&lt;40")=4),  "FAIL, 4 Units",IF((COUNTIF(E75:J75,"&lt;40")=5),"FAIL, 5 Units","X FAILS")))))))</f>
        <v>INCOMPLETE</v>
      </c>
      <c r="W75" s="79"/>
    </row>
    <row r="76" spans="1:24" ht="15" customHeight="1">
      <c r="A76" s="47">
        <v>69</v>
      </c>
      <c r="B76" s="94" t="s">
        <v>207</v>
      </c>
      <c r="C76" s="99" t="s">
        <v>208</v>
      </c>
      <c r="D76" s="63"/>
      <c r="E76" s="49">
        <f>VLOOKUP(B76,'EMT 1203'!B83:V187,21,FALSE)</f>
        <v>70</v>
      </c>
      <c r="F76" s="50">
        <f>VLOOKUP(B76,'EMT 2101'!B83:V189,21,FALSE)</f>
        <v>77</v>
      </c>
      <c r="G76" s="50">
        <f>VLOOKUP(B76,'EMT 2102'!B83:S189,18,FALSE)</f>
        <v>62.642857142857139</v>
      </c>
      <c r="H76" s="50">
        <f>VLOOKUP(B76,'EMT 2104'!B83:V187,21,FALSE)</f>
        <v>54</v>
      </c>
      <c r="I76" s="50">
        <f>VLOOKUP(B76,'SMA 2119'!B83:S190,18,FALSE)</f>
        <v>78</v>
      </c>
      <c r="J76" s="50">
        <f>VLOOKUP(B76,'EMT 2201'!B83:V189,21,FALSE)</f>
        <v>53</v>
      </c>
      <c r="K76" s="50"/>
      <c r="L76" s="50"/>
      <c r="M76" s="50"/>
      <c r="N76" s="49"/>
      <c r="O76" s="50"/>
      <c r="P76" s="50"/>
      <c r="Q76" s="50"/>
      <c r="R76" s="51"/>
      <c r="S76" s="1">
        <f>COUNTA(E76:J76)</f>
        <v>6</v>
      </c>
      <c r="T76" s="46">
        <f>SUM(E76:J76)</f>
        <v>394.64285714285711</v>
      </c>
      <c r="U76" s="84">
        <f>ROUNDUP(AVERAGE(E76:J76),2)</f>
        <v>65.78</v>
      </c>
      <c r="V76" s="69" t="str">
        <f>IF(S76&lt;8,"INCOMPLETE",IF(MIN(E76:J76)&gt;=40,"PASS",IF((COUNTIF(E76:J76,"&lt;40")=1),"FAIL, 1 Unit",IF((COUNTIF(E76:J76,"&lt;40")=2),"FAIL, 2 Units",IF((COUNTIF(E76:J76,"&lt;40")=3),"FAIL, 3 Units",IF((COUNTIF(E76:J76,"&lt;40")=4),  "FAIL, 4 Units",IF((COUNTIF(E76:J76,"&lt;40")=5),"FAIL, 5 Units","X FAILS")))))))</f>
        <v>INCOMPLETE</v>
      </c>
      <c r="W76" s="79"/>
    </row>
    <row r="77" spans="1:24" ht="15" customHeight="1">
      <c r="A77" s="47">
        <v>70</v>
      </c>
      <c r="B77" s="94" t="s">
        <v>209</v>
      </c>
      <c r="C77" s="99" t="s">
        <v>210</v>
      </c>
      <c r="D77" s="63"/>
      <c r="E77" s="49"/>
      <c r="F77" s="669" t="s">
        <v>551</v>
      </c>
      <c r="G77" s="689" t="s">
        <v>568</v>
      </c>
      <c r="H77" s="669" t="s">
        <v>551</v>
      </c>
      <c r="I77" s="50"/>
      <c r="J77" s="669" t="s">
        <v>551</v>
      </c>
      <c r="K77" s="50"/>
      <c r="L77" s="50"/>
      <c r="M77" s="50"/>
      <c r="N77" s="49"/>
      <c r="O77" s="50"/>
      <c r="P77" s="50"/>
      <c r="Q77" s="50"/>
      <c r="R77" s="51"/>
      <c r="S77" s="1">
        <f>COUNTA(E77:J77)</f>
        <v>4</v>
      </c>
      <c r="T77" s="46">
        <f>SUM(E77:J77)</f>
        <v>0</v>
      </c>
      <c r="U77" s="84" t="e">
        <f>ROUNDUP(AVERAGE(E77:J77),2)</f>
        <v>#DIV/0!</v>
      </c>
      <c r="V77" s="69" t="str">
        <f>IF(S77&lt;8,"INCOMPLETE",IF(MIN(E77:J77)&gt;=40,"PASS",IF((COUNTIF(E77:J77,"&lt;40")=1),"FAIL, 1 Unit",IF((COUNTIF(E77:J77,"&lt;40")=2),"FAIL, 2 Units",IF((COUNTIF(E77:J77,"&lt;40")=3),"FAIL, 3 Units",IF((COUNTIF(E77:J77,"&lt;40")=4),  "FAIL, 4 Units",IF((COUNTIF(E77:J77,"&lt;40")=5),"FAIL, 5 Units","X FAILS")))))))</f>
        <v>INCOMPLETE</v>
      </c>
      <c r="W77" s="81" t="s">
        <v>556</v>
      </c>
      <c r="X77" s="673" t="s">
        <v>564</v>
      </c>
    </row>
    <row r="78" spans="1:24" ht="15" customHeight="1">
      <c r="A78" s="21">
        <v>71</v>
      </c>
      <c r="B78" s="94" t="s">
        <v>211</v>
      </c>
      <c r="C78" s="99" t="s">
        <v>212</v>
      </c>
      <c r="D78" s="63"/>
      <c r="E78" s="49">
        <f>VLOOKUP(B78,'EMT 1203'!B85:V189,21,FALSE)</f>
        <v>75</v>
      </c>
      <c r="F78" s="50">
        <f>VLOOKUP(B78,'EMT 2101'!B85:V191,21,FALSE)</f>
        <v>74</v>
      </c>
      <c r="G78" s="50">
        <f>VLOOKUP(B78,'EMT 2102'!B85:S191,18,FALSE)</f>
        <v>52.057142857142864</v>
      </c>
      <c r="H78" s="50">
        <f>VLOOKUP(B78,'EMT 2104'!B85:V189,21,FALSE)</f>
        <v>63</v>
      </c>
      <c r="I78" s="50">
        <f>VLOOKUP(B78,'SMA 2119'!B85:S192,18,FALSE)</f>
        <v>50</v>
      </c>
      <c r="J78" s="50">
        <f>VLOOKUP(B78,'EMT 2201'!B85:V191,21,FALSE)</f>
        <v>52</v>
      </c>
      <c r="K78" s="50"/>
      <c r="L78" s="50"/>
      <c r="M78" s="50"/>
      <c r="N78" s="49"/>
      <c r="O78" s="50"/>
      <c r="P78" s="50"/>
      <c r="Q78" s="50"/>
      <c r="R78" s="51"/>
      <c r="S78" s="1">
        <f>COUNTA(E78:J78)</f>
        <v>6</v>
      </c>
      <c r="T78" s="46">
        <f>SUM(E78:J78)</f>
        <v>366.05714285714288</v>
      </c>
      <c r="U78" s="84">
        <f>ROUNDUP(AVERAGE(E78:J78),2)</f>
        <v>61.01</v>
      </c>
      <c r="V78" s="69" t="str">
        <f>IF(S78&lt;8,"INCOMPLETE",IF(MIN(E78:J78)&gt;=40,"PASS",IF((COUNTIF(E78:J78,"&lt;40")=1),"FAIL, 1 Unit",IF((COUNTIF(E78:J78,"&lt;40")=2),"FAIL, 2 Units",IF((COUNTIF(E78:J78,"&lt;40")=3),"FAIL, 3 Units",IF((COUNTIF(E78:J78,"&lt;40")=4),  "FAIL, 4 Units",IF((COUNTIF(E78:J78,"&lt;40")=5),"FAIL, 5 Units","X FAILS")))))))</f>
        <v>INCOMPLETE</v>
      </c>
      <c r="W78" s="79"/>
    </row>
    <row r="79" spans="1:24" ht="15" customHeight="1">
      <c r="A79" s="47">
        <v>72</v>
      </c>
      <c r="B79" s="94" t="s">
        <v>213</v>
      </c>
      <c r="C79" s="99" t="s">
        <v>214</v>
      </c>
      <c r="D79" s="63"/>
      <c r="E79" s="49">
        <f>VLOOKUP(B79,'EMT 1203'!B86:V190,21,FALSE)</f>
        <v>67</v>
      </c>
      <c r="F79" s="50">
        <f>VLOOKUP(B79,'EMT 2101'!B86:V192,21,FALSE)</f>
        <v>73</v>
      </c>
      <c r="G79" s="50">
        <f>VLOOKUP(B79,'EMT 2102'!B86:S192,18,FALSE)</f>
        <v>65.114285714285714</v>
      </c>
      <c r="H79" s="50">
        <f>VLOOKUP(B79,'EMT 2104'!B86:V190,21,FALSE)</f>
        <v>73</v>
      </c>
      <c r="I79" s="50">
        <f>VLOOKUP(B79,'SMA 2119'!B86:S193,18,FALSE)</f>
        <v>58</v>
      </c>
      <c r="J79" s="50">
        <f>VLOOKUP(B79,'EMT 2201'!B86:V192,21,FALSE)</f>
        <v>42</v>
      </c>
      <c r="K79" s="50"/>
      <c r="L79" s="50"/>
      <c r="M79" s="50"/>
      <c r="N79" s="49"/>
      <c r="O79" s="50"/>
      <c r="P79" s="50"/>
      <c r="Q79" s="50"/>
      <c r="R79" s="51"/>
      <c r="S79" s="1">
        <f>COUNTA(E79:J79)</f>
        <v>6</v>
      </c>
      <c r="T79" s="46">
        <f>SUM(E79:J79)</f>
        <v>378.1142857142857</v>
      </c>
      <c r="U79" s="84">
        <f>ROUNDUP(AVERAGE(E79:J79),2)</f>
        <v>63.019999999999996</v>
      </c>
      <c r="V79" s="69" t="str">
        <f>IF(S79&lt;8,"INCOMPLETE",IF(MIN(E79:J79)&gt;=40,"PASS",IF((COUNTIF(E79:J79,"&lt;40")=1),"FAIL, 1 Unit",IF((COUNTIF(E79:J79,"&lt;40")=2),"FAIL, 2 Units",IF((COUNTIF(E79:J79,"&lt;40")=3),"FAIL, 3 Units",IF((COUNTIF(E79:J79,"&lt;40")=4),  "FAIL, 4 Units",IF((COUNTIF(E79:J79,"&lt;40")=5),"FAIL, 5 Units","X FAILS")))))))</f>
        <v>INCOMPLETE</v>
      </c>
      <c r="W79" s="79"/>
    </row>
    <row r="80" spans="1:24" ht="15" customHeight="1">
      <c r="A80" s="21">
        <v>73</v>
      </c>
      <c r="B80" s="94" t="s">
        <v>215</v>
      </c>
      <c r="C80" s="99" t="s">
        <v>216</v>
      </c>
      <c r="D80" s="63"/>
      <c r="E80" s="49">
        <f>VLOOKUP(B80,'EMT 1203'!B87:V191,21,FALSE)</f>
        <v>51</v>
      </c>
      <c r="F80" s="50">
        <f>VLOOKUP(B80,'EMT 2101'!B87:V193,21,FALSE)</f>
        <v>65</v>
      </c>
      <c r="G80" s="50">
        <f>VLOOKUP(B80,'EMT 2102'!B87:S193,18,FALSE)</f>
        <v>45.514285714285712</v>
      </c>
      <c r="H80" s="50">
        <f>VLOOKUP(B80,'EMT 2104'!B87:V191,21,FALSE)</f>
        <v>79</v>
      </c>
      <c r="I80" s="50">
        <f>VLOOKUP(B80,'SMA 2119'!B87:S194,18,FALSE)</f>
        <v>62</v>
      </c>
      <c r="J80" s="50">
        <f>VLOOKUP(B80,'EMT 2201'!B87:V193,21,FALSE)</f>
        <v>55</v>
      </c>
      <c r="K80" s="50"/>
      <c r="L80" s="50"/>
      <c r="M80" s="50"/>
      <c r="N80" s="49"/>
      <c r="O80" s="50"/>
      <c r="P80" s="50"/>
      <c r="Q80" s="50"/>
      <c r="R80" s="51"/>
      <c r="S80" s="1">
        <f>COUNTA(E80:J80)</f>
        <v>6</v>
      </c>
      <c r="T80" s="46">
        <f>SUM(E80:J80)</f>
        <v>357.51428571428573</v>
      </c>
      <c r="U80" s="84">
        <f>ROUNDUP(AVERAGE(E80:J80),2)</f>
        <v>59.589999999999996</v>
      </c>
      <c r="V80" s="69" t="str">
        <f>IF(S80&lt;8,"INCOMPLETE",IF(MIN(E80:J80)&gt;=40,"PASS",IF((COUNTIF(E80:J80,"&lt;40")=1),"FAIL, 1 Unit",IF((COUNTIF(E80:J80,"&lt;40")=2),"FAIL, 2 Units",IF((COUNTIF(E80:J80,"&lt;40")=3),"FAIL, 3 Units",IF((COUNTIF(E80:J80,"&lt;40")=4),  "FAIL, 4 Units",IF((COUNTIF(E80:J80,"&lt;40")=5),"FAIL, 5 Units","X FAILS")))))))</f>
        <v>INCOMPLETE</v>
      </c>
      <c r="W80" s="79"/>
    </row>
    <row r="81" spans="1:24" ht="15" customHeight="1">
      <c r="A81" s="47">
        <v>74</v>
      </c>
      <c r="B81" s="94" t="s">
        <v>217</v>
      </c>
      <c r="C81" s="99" t="s">
        <v>218</v>
      </c>
      <c r="D81" s="63"/>
      <c r="E81" s="49">
        <f>VLOOKUP(B81,'EMT 1203'!B88:V192,21,FALSE)</f>
        <v>60</v>
      </c>
      <c r="F81" s="50">
        <f>VLOOKUP(B81,'EMT 2101'!B88:V194,21,FALSE)</f>
        <v>77</v>
      </c>
      <c r="G81" s="50">
        <f>VLOOKUP(B81,'EMT 2102'!B88:S194,18,FALSE)</f>
        <v>60.114285714285714</v>
      </c>
      <c r="H81" s="50">
        <f>VLOOKUP(B81,'EMT 2104'!B88:V192,21,FALSE)</f>
        <v>71</v>
      </c>
      <c r="I81" s="50">
        <f>VLOOKUP(B81,'SMA 2119'!B88:S195,18,FALSE)</f>
        <v>62</v>
      </c>
      <c r="J81" s="50">
        <f>VLOOKUP(B81,'EMT 2201'!B88:V194,21,FALSE)</f>
        <v>50</v>
      </c>
      <c r="K81" s="50"/>
      <c r="L81" s="50"/>
      <c r="M81" s="50"/>
      <c r="N81" s="49"/>
      <c r="O81" s="50"/>
      <c r="P81" s="50"/>
      <c r="Q81" s="50"/>
      <c r="R81" s="51"/>
      <c r="S81" s="1">
        <f>COUNTA(E81:J81)</f>
        <v>6</v>
      </c>
      <c r="T81" s="46">
        <f>SUM(E81:J81)</f>
        <v>380.1142857142857</v>
      </c>
      <c r="U81" s="84">
        <f>ROUNDUP(AVERAGE(E81:J81),2)</f>
        <v>63.36</v>
      </c>
      <c r="V81" s="69" t="str">
        <f>IF(S81&lt;8,"INCOMPLETE",IF(MIN(E81:J81)&gt;=40,"PASS",IF((COUNTIF(E81:J81,"&lt;40")=1),"FAIL, 1 Unit",IF((COUNTIF(E81:J81,"&lt;40")=2),"FAIL, 2 Units",IF((COUNTIF(E81:J81,"&lt;40")=3),"FAIL, 3 Units",IF((COUNTIF(E81:J81,"&lt;40")=4),  "FAIL, 4 Units",IF((COUNTIF(E81:J81,"&lt;40")=5),"FAIL, 5 Units","X FAILS")))))))</f>
        <v>INCOMPLETE</v>
      </c>
      <c r="W81" s="79"/>
    </row>
    <row r="82" spans="1:24" ht="15" customHeight="1">
      <c r="A82" s="47">
        <v>75</v>
      </c>
      <c r="B82" s="94" t="s">
        <v>219</v>
      </c>
      <c r="C82" s="99" t="s">
        <v>220</v>
      </c>
      <c r="D82" s="63"/>
      <c r="E82" s="49">
        <f>VLOOKUP(B82,'EMT 1203'!B89:V193,21,FALSE)</f>
        <v>59</v>
      </c>
      <c r="F82" s="50">
        <f>VLOOKUP(B82,'EMT 2101'!B89:V195,21,FALSE)</f>
        <v>72</v>
      </c>
      <c r="G82" s="50">
        <f>VLOOKUP(B82,'EMT 2102'!B89:S195,18,FALSE)</f>
        <v>81.271428571428572</v>
      </c>
      <c r="H82" s="50">
        <f>VLOOKUP(B82,'EMT 2104'!B89:V193,21,FALSE)</f>
        <v>74</v>
      </c>
      <c r="I82" s="50">
        <f>VLOOKUP(B82,'SMA 2119'!B89:S196,18,FALSE)</f>
        <v>68</v>
      </c>
      <c r="J82" s="50">
        <f>VLOOKUP(B82,'EMT 2201'!B89:V195,21,FALSE)</f>
        <v>64</v>
      </c>
      <c r="K82" s="50"/>
      <c r="L82" s="50"/>
      <c r="M82" s="50"/>
      <c r="N82" s="49"/>
      <c r="O82" s="50"/>
      <c r="P82" s="50"/>
      <c r="Q82" s="50"/>
      <c r="R82" s="51"/>
      <c r="S82" s="1">
        <f>COUNTA(E82:J82)</f>
        <v>6</v>
      </c>
      <c r="T82" s="46">
        <f>SUM(E82:J82)</f>
        <v>418.2714285714286</v>
      </c>
      <c r="U82" s="84">
        <f>ROUNDUP(AVERAGE(E82:J82),2)</f>
        <v>69.72</v>
      </c>
      <c r="V82" s="69" t="str">
        <f>IF(S82&lt;8,"INCOMPLETE",IF(MIN(E82:J82)&gt;=40,"PASS",IF((COUNTIF(E82:J82,"&lt;40")=1),"FAIL, 1 Unit",IF((COUNTIF(E82:J82,"&lt;40")=2),"FAIL, 2 Units",IF((COUNTIF(E82:J82,"&lt;40")=3),"FAIL, 3 Units",IF((COUNTIF(E82:J82,"&lt;40")=4),  "FAIL, 4 Units",IF((COUNTIF(E82:J82,"&lt;40")=5),"FAIL, 5 Units","X FAILS")))))))</f>
        <v>INCOMPLETE</v>
      </c>
      <c r="W82" s="79"/>
    </row>
    <row r="83" spans="1:24" ht="15" customHeight="1">
      <c r="A83" s="21">
        <v>76</v>
      </c>
      <c r="B83" s="94" t="s">
        <v>221</v>
      </c>
      <c r="C83" s="99" t="s">
        <v>222</v>
      </c>
      <c r="D83" s="63"/>
      <c r="E83" s="49">
        <f>VLOOKUP(B83,'EMT 1203'!B90:V194,21,FALSE)</f>
        <v>72</v>
      </c>
      <c r="F83" s="50">
        <f>VLOOKUP(B83,'EMT 2101'!B90:V196,21,FALSE)</f>
        <v>69</v>
      </c>
      <c r="G83" s="50">
        <f>VLOOKUP(B83,'EMT 2102'!B90:S196,18,FALSE)</f>
        <v>44</v>
      </c>
      <c r="H83" s="50">
        <f>VLOOKUP(B83,'EMT 2104'!B90:V194,21,FALSE)</f>
        <v>73</v>
      </c>
      <c r="I83" s="50">
        <f>VLOOKUP(B83,'SMA 2119'!B90:S197,18,FALSE)</f>
        <v>62</v>
      </c>
      <c r="J83" s="50">
        <f>VLOOKUP(B83,'EMT 2201'!B90:V196,21,FALSE)</f>
        <v>46</v>
      </c>
      <c r="K83" s="50"/>
      <c r="L83" s="50"/>
      <c r="M83" s="50"/>
      <c r="N83" s="49"/>
      <c r="O83" s="50"/>
      <c r="P83" s="50"/>
      <c r="Q83" s="50"/>
      <c r="R83" s="51"/>
      <c r="S83" s="1">
        <f>COUNTA(E83:J83)</f>
        <v>6</v>
      </c>
      <c r="T83" s="46">
        <f>SUM(E83:J83)</f>
        <v>366</v>
      </c>
      <c r="U83" s="84">
        <f>ROUNDUP(AVERAGE(E83:J83),2)</f>
        <v>61</v>
      </c>
      <c r="V83" s="69" t="str">
        <f>IF(S83&lt;8,"INCOMPLETE",IF(MIN(E83:J83)&gt;=40,"PASS",IF((COUNTIF(E83:J83,"&lt;40")=1),"FAIL, 1 Unit",IF((COUNTIF(E83:J83,"&lt;40")=2),"FAIL, 2 Units",IF((COUNTIF(E83:J83,"&lt;40")=3),"FAIL, 3 Units",IF((COUNTIF(E83:J83,"&lt;40")=4),  "FAIL, 4 Units",IF((COUNTIF(E83:J83,"&lt;40")=5),"FAIL, 5 Units","X FAILS")))))))</f>
        <v>INCOMPLETE</v>
      </c>
      <c r="W83" s="79"/>
    </row>
    <row r="84" spans="1:24" ht="15" customHeight="1">
      <c r="A84" s="47">
        <v>77</v>
      </c>
      <c r="B84" s="94" t="s">
        <v>223</v>
      </c>
      <c r="C84" s="99" t="s">
        <v>224</v>
      </c>
      <c r="D84" s="63"/>
      <c r="E84" s="49">
        <f>VLOOKUP(B84,'EMT 1203'!B91:V195,21,FALSE)</f>
        <v>65</v>
      </c>
      <c r="F84" s="50">
        <f>VLOOKUP(B84,'EMT 2101'!B91:V197,21,FALSE)</f>
        <v>66</v>
      </c>
      <c r="G84" s="50">
        <f>VLOOKUP(B84,'EMT 2102'!B91:S197,18,FALSE)</f>
        <v>62.142857142857139</v>
      </c>
      <c r="H84" s="50">
        <f>VLOOKUP(B84,'EMT 2104'!B91:V195,21,FALSE)</f>
        <v>68</v>
      </c>
      <c r="I84" s="50">
        <f>VLOOKUP(B84,'SMA 2119'!B91:S198,18,FALSE)</f>
        <v>50</v>
      </c>
      <c r="J84" s="50">
        <f>VLOOKUP(B84,'EMT 2201'!B91:V197,21,FALSE)</f>
        <v>51</v>
      </c>
      <c r="K84" s="50"/>
      <c r="L84" s="50"/>
      <c r="M84" s="50"/>
      <c r="N84" s="49"/>
      <c r="O84" s="50"/>
      <c r="P84" s="50"/>
      <c r="Q84" s="50"/>
      <c r="R84" s="51"/>
      <c r="S84" s="1">
        <f>COUNTA(E84:J84)</f>
        <v>6</v>
      </c>
      <c r="T84" s="46">
        <f>SUM(E84:J84)</f>
        <v>362.14285714285711</v>
      </c>
      <c r="U84" s="84">
        <f>ROUNDUP(AVERAGE(E84:J84),2)</f>
        <v>60.36</v>
      </c>
      <c r="V84" s="69" t="str">
        <f>IF(S84&lt;8,"INCOMPLETE",IF(MIN(E84:J84)&gt;=40,"PASS",IF((COUNTIF(E84:J84,"&lt;40")=1),"FAIL, 1 Unit",IF((COUNTIF(E84:J84,"&lt;40")=2),"FAIL, 2 Units",IF((COUNTIF(E84:J84,"&lt;40")=3),"FAIL, 3 Units",IF((COUNTIF(E84:J84,"&lt;40")=4),  "FAIL, 4 Units",IF((COUNTIF(E84:J84,"&lt;40")=5),"FAIL, 5 Units","X FAILS")))))))</f>
        <v>INCOMPLETE</v>
      </c>
      <c r="W84" s="79"/>
    </row>
    <row r="85" spans="1:24" ht="15" customHeight="1">
      <c r="A85" s="21">
        <v>78</v>
      </c>
      <c r="B85" s="94" t="s">
        <v>225</v>
      </c>
      <c r="C85" s="99" t="s">
        <v>226</v>
      </c>
      <c r="D85" s="63"/>
      <c r="E85" s="49">
        <f>VLOOKUP(B85,'EMT 1203'!B92:V196,21,FALSE)</f>
        <v>57</v>
      </c>
      <c r="F85" s="50">
        <f>VLOOKUP(B85,'EMT 2101'!B92:V198,21,FALSE)</f>
        <v>79</v>
      </c>
      <c r="G85" s="50">
        <f>VLOOKUP(B85,'EMT 2102'!B92:S198,18,FALSE)</f>
        <v>63.957142857142856</v>
      </c>
      <c r="H85" s="50">
        <f>VLOOKUP(B85,'EMT 2104'!B92:V196,21,FALSE)</f>
        <v>75</v>
      </c>
      <c r="I85" s="50">
        <f>VLOOKUP(B85,'SMA 2119'!B92:S199,18,FALSE)</f>
        <v>77</v>
      </c>
      <c r="J85" s="50">
        <f>VLOOKUP(B85,'EMT 2201'!B92:V198,21,FALSE)</f>
        <v>54</v>
      </c>
      <c r="K85" s="50"/>
      <c r="L85" s="50"/>
      <c r="M85" s="50"/>
      <c r="N85" s="49"/>
      <c r="O85" s="50"/>
      <c r="P85" s="50"/>
      <c r="Q85" s="50"/>
      <c r="R85" s="51"/>
      <c r="S85" s="1">
        <f>COUNTA(E85:J85)</f>
        <v>6</v>
      </c>
      <c r="T85" s="46">
        <f>SUM(E85:J85)</f>
        <v>405.95714285714286</v>
      </c>
      <c r="U85" s="84">
        <f>ROUNDUP(AVERAGE(E85:J85),2)</f>
        <v>67.660000000000011</v>
      </c>
      <c r="V85" s="69" t="str">
        <f>IF(S85&lt;8,"INCOMPLETE",IF(MIN(E85:J85)&gt;=40,"PASS",IF((COUNTIF(E85:J85,"&lt;40")=1),"FAIL, 1 Unit",IF((COUNTIF(E85:J85,"&lt;40")=2),"FAIL, 2 Units",IF((COUNTIF(E85:J85,"&lt;40")=3),"FAIL, 3 Units",IF((COUNTIF(E85:J85,"&lt;40")=4),  "FAIL, 4 Units",IF((COUNTIF(E85:J85,"&lt;40")=5),"FAIL, 5 Units","X FAILS")))))))</f>
        <v>INCOMPLETE</v>
      </c>
      <c r="W85" s="79"/>
    </row>
    <row r="86" spans="1:24" ht="15" customHeight="1">
      <c r="A86" s="47">
        <v>79</v>
      </c>
      <c r="B86" s="94" t="s">
        <v>227</v>
      </c>
      <c r="C86" s="99" t="s">
        <v>228</v>
      </c>
      <c r="D86" s="63"/>
      <c r="E86" s="49">
        <f>VLOOKUP(B86,'EMT 1203'!B93:V197,21,FALSE)</f>
        <v>58</v>
      </c>
      <c r="F86" s="50">
        <f>VLOOKUP(B86,'EMT 2101'!B93:V199,21,FALSE)</f>
        <v>59</v>
      </c>
      <c r="G86" s="50">
        <f>VLOOKUP(B86,'EMT 2102'!B93:S199,18,FALSE)</f>
        <v>73</v>
      </c>
      <c r="H86" s="50">
        <f>VLOOKUP(B86,'EMT 2104'!B93:V197,21,FALSE)</f>
        <v>69</v>
      </c>
      <c r="I86" s="50">
        <f>VLOOKUP(B86,'SMA 2119'!B93:S200,18,FALSE)</f>
        <v>74</v>
      </c>
      <c r="J86" s="50">
        <f>VLOOKUP(B86,'EMT 2201'!B93:V199,21,FALSE)</f>
        <v>44</v>
      </c>
      <c r="K86" s="50"/>
      <c r="L86" s="50"/>
      <c r="M86" s="50"/>
      <c r="N86" s="49"/>
      <c r="O86" s="50"/>
      <c r="P86" s="50"/>
      <c r="Q86" s="50"/>
      <c r="R86" s="51"/>
      <c r="S86" s="1">
        <f>COUNTA(E86:J86)</f>
        <v>6</v>
      </c>
      <c r="T86" s="46">
        <f>SUM(E86:J86)</f>
        <v>377</v>
      </c>
      <c r="U86" s="84">
        <f>ROUNDUP(AVERAGE(E86:J86),2)</f>
        <v>62.839999999999996</v>
      </c>
      <c r="V86" s="69" t="str">
        <f>IF(S86&lt;8,"INCOMPLETE",IF(MIN(E86:J86)&gt;=40,"PASS",IF((COUNTIF(E86:J86,"&lt;40")=1),"FAIL, 1 Unit",IF((COUNTIF(E86:J86,"&lt;40")=2),"FAIL, 2 Units",IF((COUNTIF(E86:J86,"&lt;40")=3),"FAIL, 3 Units",IF((COUNTIF(E86:J86,"&lt;40")=4),  "FAIL, 4 Units",IF((COUNTIF(E86:J86,"&lt;40")=5),"FAIL, 5 Units","X FAILS")))))))</f>
        <v>INCOMPLETE</v>
      </c>
      <c r="W86" s="79"/>
    </row>
    <row r="87" spans="1:24" ht="15" customHeight="1">
      <c r="A87" s="47">
        <v>80</v>
      </c>
      <c r="B87" s="94" t="s">
        <v>229</v>
      </c>
      <c r="C87" s="95" t="s">
        <v>230</v>
      </c>
      <c r="D87" s="30"/>
      <c r="E87" s="49"/>
      <c r="F87" s="50"/>
      <c r="G87" s="50"/>
      <c r="H87" s="50"/>
      <c r="I87" s="50"/>
      <c r="J87" s="50"/>
      <c r="K87" s="50"/>
      <c r="L87" s="50"/>
      <c r="M87" s="50"/>
      <c r="N87" s="49"/>
      <c r="O87" s="50"/>
      <c r="P87" s="50"/>
      <c r="Q87" s="50"/>
      <c r="R87" s="51"/>
      <c r="S87" s="1">
        <f>COUNTA(E87:J87)</f>
        <v>0</v>
      </c>
      <c r="T87" s="46">
        <f>SUM(E87:J87)</f>
        <v>0</v>
      </c>
      <c r="U87" s="84" t="e">
        <f>ROUNDUP(AVERAGE(E87:J87),2)</f>
        <v>#DIV/0!</v>
      </c>
      <c r="V87" s="69" t="str">
        <f>IF(S87&lt;8,"INCOMPLETE",IF(MIN(E87:J87)&gt;=40,"PASS",IF((COUNTIF(E87:J87,"&lt;40")=1),"FAIL, 1 Unit",IF((COUNTIF(E87:J87,"&lt;40")=2),"FAIL, 2 Units",IF((COUNTIF(E87:J87,"&lt;40")=3),"FAIL, 3 Units",IF((COUNTIF(E87:J87,"&lt;40")=4),  "FAIL, 4 Units",IF((COUNTIF(E87:J87,"&lt;40")=5),"FAIL, 5 Units","X FAILS")))))))</f>
        <v>INCOMPLETE</v>
      </c>
      <c r="W87" s="79"/>
    </row>
    <row r="88" spans="1:24" s="45" customFormat="1" ht="15" customHeight="1">
      <c r="A88" s="21">
        <v>81</v>
      </c>
      <c r="B88" s="94" t="s">
        <v>231</v>
      </c>
      <c r="C88" s="95" t="s">
        <v>232</v>
      </c>
      <c r="D88" s="30"/>
      <c r="E88" s="49">
        <f>VLOOKUP(B88,'EMT 1203'!B95:V199,21,FALSE)</f>
        <v>42</v>
      </c>
      <c r="F88" s="50">
        <f>VLOOKUP(B88,'EMT 2101'!B95:V201,21,FALSE)</f>
        <v>62</v>
      </c>
      <c r="G88" s="50">
        <v>40</v>
      </c>
      <c r="H88" s="50">
        <f>VLOOKUP(B88,'EMT 2104'!B95:V199,21,FALSE)</f>
        <v>46</v>
      </c>
      <c r="I88" s="50">
        <f>VLOOKUP(B88,'SMA 2119'!B95:S202,18,FALSE)</f>
        <v>23</v>
      </c>
      <c r="J88" s="50">
        <f>VLOOKUP(B88,'EMT 2201'!B95:V201,21,FALSE)</f>
        <v>38</v>
      </c>
      <c r="K88" s="50"/>
      <c r="L88" s="50"/>
      <c r="M88" s="50"/>
      <c r="N88" s="49"/>
      <c r="O88" s="50"/>
      <c r="P88" s="50"/>
      <c r="Q88" s="50"/>
      <c r="R88" s="51"/>
      <c r="S88" s="1">
        <f>COUNTA(E88:J88)</f>
        <v>6</v>
      </c>
      <c r="T88" s="46">
        <f>SUM(E88:J88)</f>
        <v>251</v>
      </c>
      <c r="U88" s="84">
        <f>ROUNDUP(AVERAGE(E88:J88),2)</f>
        <v>41.839999999999996</v>
      </c>
      <c r="V88" s="69" t="str">
        <f>IF(S88&lt;8,"INCOMPLETE",IF(MIN(E88:J88)&gt;=40,"PASS",IF((COUNTIF(E88:J88,"&lt;40")=1),"FAIL, 1 Unit",IF((COUNTIF(E88:J88,"&lt;40")=2),"FAIL, 2 Units",IF((COUNTIF(E88:J88,"&lt;40")=3),"FAIL, 3 Units",IF((COUNTIF(E88:J88,"&lt;40")=4),  "FAIL, 4 Units",IF((COUNTIF(E88:J88,"&lt;40")=5),"FAIL, 5 Units","X FAILS")))))))</f>
        <v>INCOMPLETE</v>
      </c>
      <c r="W88" s="79"/>
    </row>
    <row r="89" spans="1:24" ht="15" customHeight="1">
      <c r="A89" s="47">
        <v>82</v>
      </c>
      <c r="B89" s="94" t="s">
        <v>233</v>
      </c>
      <c r="C89" s="95" t="s">
        <v>234</v>
      </c>
      <c r="D89" s="30"/>
      <c r="E89" s="49">
        <f>VLOOKUP(B89,'EMT 1203'!B96:V200,21,FALSE)</f>
        <v>55</v>
      </c>
      <c r="F89" s="50">
        <f>VLOOKUP(B89,'EMT 2101'!B96:V202,21,FALSE)</f>
        <v>43</v>
      </c>
      <c r="G89" s="689" t="s">
        <v>569</v>
      </c>
      <c r="H89" s="50">
        <f>VLOOKUP(B89,'EMT 2104'!B96:V200,21,FALSE)</f>
        <v>57</v>
      </c>
      <c r="I89" s="50">
        <f>VLOOKUP(B89,'SMA 2119'!B96:S203,18,FALSE)</f>
        <v>20</v>
      </c>
      <c r="J89" s="50">
        <f>VLOOKUP(B89,'EMT 2201'!B96:V202,21,FALSE)</f>
        <v>36</v>
      </c>
      <c r="K89" s="50"/>
      <c r="L89" s="50"/>
      <c r="M89" s="50"/>
      <c r="N89" s="49"/>
      <c r="O89" s="50"/>
      <c r="P89" s="50"/>
      <c r="Q89" s="50"/>
      <c r="R89" s="51"/>
      <c r="S89" s="1">
        <f>COUNTA(E89:J89)</f>
        <v>6</v>
      </c>
      <c r="T89" s="46">
        <f>SUM(E89:J89)</f>
        <v>211</v>
      </c>
      <c r="U89" s="84">
        <f>ROUNDUP(AVERAGE(E89:J89),2)</f>
        <v>42.2</v>
      </c>
      <c r="V89" s="69" t="str">
        <f>IF(S89&lt;8,"INCOMPLETE",IF(MIN(E89:J89)&gt;=40,"PASS",IF((COUNTIF(E89:J89,"&lt;40")=1),"FAIL, 1 Unit",IF((COUNTIF(E89:J89,"&lt;40")=2),"FAIL, 2 Units",IF((COUNTIF(E89:J89,"&lt;40")=3),"FAIL, 3 Units",IF((COUNTIF(E89:J89,"&lt;40")=4),  "FAIL, 4 Units",IF((COUNTIF(E89:J89,"&lt;40")=5),"FAIL, 5 Units","X FAILS")))))))</f>
        <v>INCOMPLETE</v>
      </c>
      <c r="W89" s="81" t="s">
        <v>557</v>
      </c>
      <c r="X89" s="673" t="s">
        <v>565</v>
      </c>
    </row>
    <row r="90" spans="1:24" ht="15" customHeight="1">
      <c r="A90" s="21">
        <v>83</v>
      </c>
      <c r="B90" s="94" t="s">
        <v>235</v>
      </c>
      <c r="C90" s="95" t="s">
        <v>236</v>
      </c>
      <c r="D90" s="30"/>
      <c r="E90" s="49">
        <f>VLOOKUP(B90,'EMT 1203'!B97:V201,21,FALSE)</f>
        <v>60</v>
      </c>
      <c r="F90" s="50">
        <f>VLOOKUP(B90,'EMT 2101'!B97:V203,21,FALSE)</f>
        <v>59</v>
      </c>
      <c r="G90" s="50">
        <f>VLOOKUP(B90,'EMT 2102'!B97:S203,18,FALSE)</f>
        <v>65.171428571428578</v>
      </c>
      <c r="H90" s="50">
        <f>VLOOKUP(B90,'EMT 2104'!B97:V201,21,FALSE)</f>
        <v>65</v>
      </c>
      <c r="I90" s="50">
        <f>VLOOKUP(B90,'SMA 2119'!B97:S204,18,FALSE)</f>
        <v>71</v>
      </c>
      <c r="J90" s="50">
        <f>VLOOKUP(B90,'EMT 2201'!B97:V203,21,FALSE)</f>
        <v>41</v>
      </c>
      <c r="K90" s="50"/>
      <c r="L90" s="50"/>
      <c r="M90" s="50"/>
      <c r="N90" s="49"/>
      <c r="O90" s="50"/>
      <c r="P90" s="50"/>
      <c r="Q90" s="50"/>
      <c r="R90" s="51"/>
      <c r="S90" s="1">
        <f>COUNTA(E90:J90)</f>
        <v>6</v>
      </c>
      <c r="T90" s="46">
        <f>SUM(E90:J90)</f>
        <v>361.17142857142858</v>
      </c>
      <c r="U90" s="84">
        <f>ROUNDUP(AVERAGE(E90:J90),2)</f>
        <v>60.199999999999996</v>
      </c>
      <c r="V90" s="69" t="str">
        <f>IF(S90&lt;8,"INCOMPLETE",IF(MIN(E90:J90)&gt;=40,"PASS",IF((COUNTIF(E90:J90,"&lt;40")=1),"FAIL, 1 Unit",IF((COUNTIF(E90:J90,"&lt;40")=2),"FAIL, 2 Units",IF((COUNTIF(E90:J90,"&lt;40")=3),"FAIL, 3 Units",IF((COUNTIF(E90:J90,"&lt;40")=4),  "FAIL, 4 Units",IF((COUNTIF(E90:J90,"&lt;40")=5),"FAIL, 5 Units","X FAILS")))))))</f>
        <v>INCOMPLETE</v>
      </c>
      <c r="W90" s="79"/>
    </row>
    <row r="91" spans="1:24" ht="15" customHeight="1">
      <c r="A91" s="47">
        <v>84</v>
      </c>
      <c r="B91" s="94" t="s">
        <v>237</v>
      </c>
      <c r="C91" s="95" t="s">
        <v>238</v>
      </c>
      <c r="D91" s="30"/>
      <c r="E91" s="49">
        <f>VLOOKUP(B91,'EMT 1203'!B98:V202,21,FALSE)</f>
        <v>42</v>
      </c>
      <c r="F91" s="50">
        <f>VLOOKUP(B91,'EMT 2101'!B98:V204,21,FALSE)</f>
        <v>43</v>
      </c>
      <c r="G91" s="50">
        <f>VLOOKUP(B91,'EMT 2102'!B98:S204,18,FALSE)</f>
        <v>28.7</v>
      </c>
      <c r="H91" s="50">
        <f>VLOOKUP(B91,'EMT 2104'!B98:V202,21,FALSE)</f>
        <v>53</v>
      </c>
      <c r="I91" s="50">
        <f>VLOOKUP(B91,'SMA 2119'!B98:S205,18,FALSE)</f>
        <v>25</v>
      </c>
      <c r="J91" s="50">
        <f>VLOOKUP(B91,'EMT 2201'!B98:V204,21,FALSE)</f>
        <v>32</v>
      </c>
      <c r="K91" s="50"/>
      <c r="L91" s="50"/>
      <c r="M91" s="50"/>
      <c r="N91" s="49"/>
      <c r="O91" s="50"/>
      <c r="P91" s="50"/>
      <c r="Q91" s="50"/>
      <c r="R91" s="51"/>
      <c r="S91" s="1">
        <f>COUNTA(E91:J91)</f>
        <v>6</v>
      </c>
      <c r="T91" s="46">
        <f>SUM(E91:J91)</f>
        <v>223.7</v>
      </c>
      <c r="U91" s="84">
        <f>ROUNDUP(AVERAGE(E91:J91),2)</f>
        <v>37.29</v>
      </c>
      <c r="V91" s="69" t="str">
        <f>IF(S91&lt;8,"INCOMPLETE",IF(MIN(E91:J91)&gt;=40,"PASS",IF((COUNTIF(E91:J91,"&lt;40")=1),"FAIL, 1 Unit",IF((COUNTIF(E91:J91,"&lt;40")=2),"FAIL, 2 Units",IF((COUNTIF(E91:J91,"&lt;40")=3),"FAIL, 3 Units",IF((COUNTIF(E91:J91,"&lt;40")=4),  "FAIL, 4 Units",IF((COUNTIF(E91:J91,"&lt;40")=5),"FAIL, 5 Units","X FAILS")))))))</f>
        <v>INCOMPLETE</v>
      </c>
      <c r="W91" s="79"/>
    </row>
    <row r="92" spans="1:24" ht="15" customHeight="1">
      <c r="A92" s="47">
        <v>85</v>
      </c>
      <c r="B92" s="94" t="s">
        <v>239</v>
      </c>
      <c r="C92" s="95" t="s">
        <v>240</v>
      </c>
      <c r="D92" s="30"/>
      <c r="E92" s="49">
        <f>VLOOKUP(B92,'EMT 1203'!B99:V203,21,FALSE)</f>
        <v>57</v>
      </c>
      <c r="F92" s="50">
        <f>VLOOKUP(B92,'EMT 2101'!B99:V205,21,FALSE)</f>
        <v>55</v>
      </c>
      <c r="G92" s="50">
        <f>VLOOKUP(B92,'EMT 2102'!B99:S205,18,FALSE)</f>
        <v>78.414285714285711</v>
      </c>
      <c r="H92" s="50">
        <f>VLOOKUP(B92,'EMT 2104'!B99:V203,21,FALSE)</f>
        <v>72</v>
      </c>
      <c r="I92" s="50">
        <f>VLOOKUP(B92,'SMA 2119'!B99:S206,18,FALSE)</f>
        <v>63</v>
      </c>
      <c r="J92" s="50">
        <f>VLOOKUP(B92,'EMT 2201'!B99:V205,21,FALSE)</f>
        <v>50</v>
      </c>
      <c r="K92" s="50"/>
      <c r="L92" s="50"/>
      <c r="M92" s="50"/>
      <c r="N92" s="49"/>
      <c r="O92" s="50"/>
      <c r="P92" s="50"/>
      <c r="Q92" s="50"/>
      <c r="R92" s="51"/>
      <c r="S92" s="1">
        <f>COUNTA(E92:J92)</f>
        <v>6</v>
      </c>
      <c r="T92" s="46">
        <f>SUM(E92:J92)</f>
        <v>375.41428571428571</v>
      </c>
      <c r="U92" s="84">
        <f>ROUNDUP(AVERAGE(E92:J92),2)</f>
        <v>62.57</v>
      </c>
      <c r="V92" s="69" t="str">
        <f>IF(S92&lt;8,"INCOMPLETE",IF(MIN(E92:J92)&gt;=40,"PASS",IF((COUNTIF(E92:J92,"&lt;40")=1),"FAIL, 1 Unit",IF((COUNTIF(E92:J92,"&lt;40")=2),"FAIL, 2 Units",IF((COUNTIF(E92:J92,"&lt;40")=3),"FAIL, 3 Units",IF((COUNTIF(E92:J92,"&lt;40")=4),  "FAIL, 4 Units",IF((COUNTIF(E92:J92,"&lt;40")=5),"FAIL, 5 Units","X FAILS")))))))</f>
        <v>INCOMPLETE</v>
      </c>
      <c r="W92" s="79"/>
    </row>
    <row r="93" spans="1:24" ht="15" customHeight="1">
      <c r="A93" s="21">
        <v>86</v>
      </c>
      <c r="B93" s="94" t="s">
        <v>241</v>
      </c>
      <c r="C93" s="95" t="s">
        <v>242</v>
      </c>
      <c r="D93" s="30"/>
      <c r="E93" s="670" t="s">
        <v>401</v>
      </c>
      <c r="F93" s="669" t="s">
        <v>410</v>
      </c>
      <c r="G93" s="669" t="s">
        <v>398</v>
      </c>
      <c r="H93" s="669" t="s">
        <v>381</v>
      </c>
      <c r="I93" s="669" t="s">
        <v>402</v>
      </c>
      <c r="J93" s="669" t="s">
        <v>558</v>
      </c>
      <c r="K93" s="50"/>
      <c r="L93" s="50"/>
      <c r="M93" s="50"/>
      <c r="N93" s="49"/>
      <c r="O93" s="50"/>
      <c r="P93" s="50"/>
      <c r="Q93" s="50"/>
      <c r="R93" s="671"/>
      <c r="S93" s="1">
        <f>COUNTA(E93:J93)</f>
        <v>6</v>
      </c>
      <c r="T93" s="46">
        <f>SUM(E93:J93)</f>
        <v>0</v>
      </c>
      <c r="U93" s="84" t="e">
        <f>ROUNDUP(AVERAGE(E93:J93),2)</f>
        <v>#DIV/0!</v>
      </c>
      <c r="V93" s="69" t="str">
        <f>IF(S93&lt;8,"INCOMPLETE",IF(MIN(E93:J93)&gt;=40,"PASS",IF((COUNTIF(E93:J93,"&lt;40")=1),"FAIL, 1 Unit",IF((COUNTIF(E93:J93,"&lt;40")=2),"FAIL, 2 Units",IF((COUNTIF(E93:J93,"&lt;40")=3),"FAIL, 3 Units",IF((COUNTIF(E93:J93,"&lt;40")=4),  "FAIL, 4 Units",IF((COUNTIF(E93:J93,"&lt;40")=5),"FAIL, 5 Units","X FAILS")))))))</f>
        <v>INCOMPLETE</v>
      </c>
      <c r="W93" s="79"/>
    </row>
    <row r="94" spans="1:24" ht="15" customHeight="1">
      <c r="A94" s="47">
        <v>87</v>
      </c>
      <c r="B94" s="94" t="s">
        <v>243</v>
      </c>
      <c r="C94" s="95" t="s">
        <v>244</v>
      </c>
      <c r="D94" s="30"/>
      <c r="E94" s="49">
        <f>VLOOKUP(B94,'EMT 1203'!B101:V205,21,FALSE)</f>
        <v>46</v>
      </c>
      <c r="F94" s="50">
        <f>VLOOKUP(B94,'EMT 2101'!B101:V207,21,FALSE)</f>
        <v>59</v>
      </c>
      <c r="G94" s="50">
        <f>VLOOKUP(B94,'EMT 2102'!B101:S207,18,FALSE)</f>
        <v>61.442857142857136</v>
      </c>
      <c r="H94" s="50">
        <f>VLOOKUP(B94,'EMT 2104'!B101:V205,21,FALSE)</f>
        <v>67</v>
      </c>
      <c r="I94" s="50">
        <f>VLOOKUP(B94,'SMA 2119'!B101:S208,18,FALSE)</f>
        <v>43</v>
      </c>
      <c r="J94" s="50">
        <f>VLOOKUP(B94,'EMT 2201'!B101:V207,21,FALSE)</f>
        <v>42</v>
      </c>
      <c r="K94" s="50"/>
      <c r="L94" s="50"/>
      <c r="M94" s="50"/>
      <c r="N94" s="49"/>
      <c r="O94" s="50"/>
      <c r="P94" s="50"/>
      <c r="Q94" s="50"/>
      <c r="R94" s="51"/>
      <c r="S94" s="1">
        <f>COUNTA(E94:J94)</f>
        <v>6</v>
      </c>
      <c r="T94" s="46">
        <f>SUM(E94:J94)</f>
        <v>318.44285714285712</v>
      </c>
      <c r="U94" s="84">
        <f>ROUNDUP(AVERAGE(E94:J94),2)</f>
        <v>53.08</v>
      </c>
      <c r="V94" s="69" t="str">
        <f>IF(S94&lt;8,"INCOMPLETE",IF(MIN(E94:J94)&gt;=40,"PASS",IF((COUNTIF(E94:J94,"&lt;40")=1),"FAIL, 1 Unit",IF((COUNTIF(E94:J94,"&lt;40")=2),"FAIL, 2 Units",IF((COUNTIF(E94:J94,"&lt;40")=3),"FAIL, 3 Units",IF((COUNTIF(E94:J94,"&lt;40")=4),  "FAIL, 4 Units",IF((COUNTIF(E94:J94,"&lt;40")=5),"FAIL, 5 Units","X FAILS")))))))</f>
        <v>INCOMPLETE</v>
      </c>
      <c r="W94" s="79"/>
    </row>
    <row r="95" spans="1:24" ht="15" customHeight="1">
      <c r="A95" s="21">
        <v>88</v>
      </c>
      <c r="B95" s="94" t="s">
        <v>245</v>
      </c>
      <c r="C95" s="95" t="s">
        <v>246</v>
      </c>
      <c r="D95" s="30"/>
      <c r="E95" s="49">
        <f>VLOOKUP(B95,'EMT 1203'!B102:V206,21,FALSE)</f>
        <v>73</v>
      </c>
      <c r="F95" s="50">
        <f>VLOOKUP(B95,'EMT 2101'!B102:V208,21,FALSE)</f>
        <v>73</v>
      </c>
      <c r="G95" s="50">
        <f>VLOOKUP(B95,'EMT 2102'!B102:S208,18,FALSE)</f>
        <v>68.085714285714289</v>
      </c>
      <c r="H95" s="50">
        <f>VLOOKUP(B95,'EMT 2104'!B102:V206,21,FALSE)</f>
        <v>73</v>
      </c>
      <c r="I95" s="50">
        <f>VLOOKUP(B95,'SMA 2119'!B102:S209,18,FALSE)</f>
        <v>61</v>
      </c>
      <c r="J95" s="50">
        <f>VLOOKUP(B95,'EMT 2201'!B102:V208,21,FALSE)</f>
        <v>49</v>
      </c>
      <c r="K95" s="50"/>
      <c r="L95" s="50"/>
      <c r="M95" s="50"/>
      <c r="N95" s="49"/>
      <c r="O95" s="50"/>
      <c r="P95" s="50"/>
      <c r="Q95" s="50"/>
      <c r="R95" s="51"/>
      <c r="S95" s="1">
        <f>COUNTA(E95:J95)</f>
        <v>6</v>
      </c>
      <c r="T95" s="46">
        <f>SUM(E95:J95)</f>
        <v>397.08571428571429</v>
      </c>
      <c r="U95" s="84">
        <f>ROUNDUP(AVERAGE(E95:J95),2)</f>
        <v>66.190000000000012</v>
      </c>
      <c r="V95" s="69" t="str">
        <f>IF(S95&lt;8,"INCOMPLETE",IF(MIN(E95:J95)&gt;=40,"PASS",IF((COUNTIF(E95:J95,"&lt;40")=1),"FAIL, 1 Unit",IF((COUNTIF(E95:J95,"&lt;40")=2),"FAIL, 2 Units",IF((COUNTIF(E95:J95,"&lt;40")=3),"FAIL, 3 Units",IF((COUNTIF(E95:J95,"&lt;40")=4),  "FAIL, 4 Units",IF((COUNTIF(E95:J95,"&lt;40")=5),"FAIL, 5 Units","X FAILS")))))))</f>
        <v>INCOMPLETE</v>
      </c>
      <c r="W95" s="79"/>
    </row>
    <row r="96" spans="1:24" ht="15" customHeight="1">
      <c r="A96" s="47">
        <v>89</v>
      </c>
      <c r="B96" s="94" t="s">
        <v>247</v>
      </c>
      <c r="C96" s="95" t="s">
        <v>248</v>
      </c>
      <c r="D96" s="30"/>
      <c r="E96" s="49">
        <f>VLOOKUP(B96,'EMT 1203'!B103:V207,21,FALSE)</f>
        <v>62</v>
      </c>
      <c r="F96" s="50">
        <f>VLOOKUP(B96,'EMT 2101'!B103:V209,21,FALSE)</f>
        <v>67</v>
      </c>
      <c r="G96" s="50">
        <f>VLOOKUP(B96,'EMT 2102'!B103:S209,18,FALSE)</f>
        <v>52.457142857142856</v>
      </c>
      <c r="H96" s="50">
        <f>VLOOKUP(B96,'EMT 2104'!B103:V207,21,FALSE)</f>
        <v>66</v>
      </c>
      <c r="I96" s="50">
        <f>VLOOKUP(B96,'SMA 2119'!B103:S210,18,FALSE)</f>
        <v>40</v>
      </c>
      <c r="J96" s="50">
        <f>VLOOKUP(B96,'EMT 2201'!B103:V209,21,FALSE)</f>
        <v>42</v>
      </c>
      <c r="K96" s="50"/>
      <c r="L96" s="50"/>
      <c r="M96" s="50"/>
      <c r="N96" s="49"/>
      <c r="O96" s="50"/>
      <c r="P96" s="50"/>
      <c r="Q96" s="50"/>
      <c r="R96" s="51"/>
      <c r="S96" s="1">
        <f>COUNTA(E96:J96)</f>
        <v>6</v>
      </c>
      <c r="T96" s="46">
        <f>SUM(E96:J96)</f>
        <v>329.45714285714286</v>
      </c>
      <c r="U96" s="84">
        <f>ROUNDUP(AVERAGE(E96:J96),2)</f>
        <v>54.91</v>
      </c>
      <c r="V96" s="69" t="str">
        <f>IF(S96&lt;8,"INCOMPLETE",IF(MIN(E96:J96)&gt;=40,"PASS",IF((COUNTIF(E96:J96,"&lt;40")=1),"FAIL, 1 Unit",IF((COUNTIF(E96:J96,"&lt;40")=2),"FAIL, 2 Units",IF((COUNTIF(E96:J96,"&lt;40")=3),"FAIL, 3 Units",IF((COUNTIF(E96:J96,"&lt;40")=4),  "FAIL, 4 Units",IF((COUNTIF(E96:J96,"&lt;40")=5),"FAIL, 5 Units","X FAILS")))))))</f>
        <v>INCOMPLETE</v>
      </c>
      <c r="W96" s="79"/>
    </row>
    <row r="97" spans="1:24" ht="15" customHeight="1">
      <c r="A97" s="47">
        <v>90</v>
      </c>
      <c r="B97" s="94" t="s">
        <v>249</v>
      </c>
      <c r="C97" s="95" t="s">
        <v>250</v>
      </c>
      <c r="D97" s="30"/>
      <c r="E97" s="49">
        <f>VLOOKUP(B97,'EMT 1203'!B104:V208,21,FALSE)</f>
        <v>58</v>
      </c>
      <c r="F97" s="50">
        <f>VLOOKUP(B97,'EMT 2101'!B104:V210,21,FALSE)</f>
        <v>65</v>
      </c>
      <c r="G97" s="50">
        <f>VLOOKUP(B97,'EMT 2102'!B104:S210,18,FALSE)</f>
        <v>49.242857142857147</v>
      </c>
      <c r="H97" s="50">
        <f>VLOOKUP(B97,'EMT 2104'!B104:V208,21,FALSE)</f>
        <v>69</v>
      </c>
      <c r="I97" s="50">
        <f>VLOOKUP(B97,'SMA 2119'!B104:S211,18,FALSE)</f>
        <v>51</v>
      </c>
      <c r="J97" s="50">
        <f>VLOOKUP(B97,'EMT 2201'!B104:V210,21,FALSE)</f>
        <v>37</v>
      </c>
      <c r="K97" s="50"/>
      <c r="L97" s="50"/>
      <c r="M97" s="50"/>
      <c r="N97" s="49"/>
      <c r="O97" s="50"/>
      <c r="P97" s="50"/>
      <c r="Q97" s="50"/>
      <c r="R97" s="51"/>
      <c r="S97" s="1">
        <f>COUNTA(E97:J97)</f>
        <v>6</v>
      </c>
      <c r="T97" s="46">
        <f>SUM(E97:J97)</f>
        <v>329.24285714285713</v>
      </c>
      <c r="U97" s="84">
        <f>ROUNDUP(AVERAGE(E97:J97),2)</f>
        <v>54.879999999999995</v>
      </c>
      <c r="V97" s="69" t="str">
        <f>IF(S97&lt;8,"INCOMPLETE",IF(MIN(E97:J97)&gt;=40,"PASS",IF((COUNTIF(E97:J97,"&lt;40")=1),"FAIL, 1 Unit",IF((COUNTIF(E97:J97,"&lt;40")=2),"FAIL, 2 Units",IF((COUNTIF(E97:J97,"&lt;40")=3),"FAIL, 3 Units",IF((COUNTIF(E97:J97,"&lt;40")=4),  "FAIL, 4 Units",IF((COUNTIF(E97:J97,"&lt;40")=5),"FAIL, 5 Units","X FAILS")))))))</f>
        <v>INCOMPLETE</v>
      </c>
      <c r="W97" s="79"/>
    </row>
    <row r="98" spans="1:24" ht="15" customHeight="1">
      <c r="A98" s="21">
        <v>91</v>
      </c>
      <c r="B98" s="94" t="s">
        <v>251</v>
      </c>
      <c r="C98" s="95" t="s">
        <v>252</v>
      </c>
      <c r="D98" s="30"/>
      <c r="E98" s="49">
        <f>VLOOKUP(B98,'EMT 1203'!B105:V209,21,FALSE)</f>
        <v>65</v>
      </c>
      <c r="F98" s="50">
        <f>VLOOKUP(B98,'EMT 2101'!B105:V211,21,FALSE)</f>
        <v>59</v>
      </c>
      <c r="G98" s="50">
        <f>VLOOKUP(B98,'EMT 2102'!B105:S211,18,FALSE)</f>
        <v>55.828571428571422</v>
      </c>
      <c r="H98" s="50">
        <f>VLOOKUP(B98,'EMT 2104'!B105:V209,21,FALSE)</f>
        <v>70</v>
      </c>
      <c r="I98" s="50">
        <f>VLOOKUP(B98,'SMA 2119'!B105:S212,18,FALSE)</f>
        <v>52</v>
      </c>
      <c r="J98" s="50">
        <f>VLOOKUP(B98,'EMT 2201'!B105:V211,21,FALSE)</f>
        <v>38</v>
      </c>
      <c r="K98" s="50"/>
      <c r="L98" s="50"/>
      <c r="M98" s="50"/>
      <c r="N98" s="49"/>
      <c r="O98" s="50"/>
      <c r="P98" s="50"/>
      <c r="Q98" s="50"/>
      <c r="R98" s="51"/>
      <c r="S98" s="1">
        <f>COUNTA(E98:J98)</f>
        <v>6</v>
      </c>
      <c r="T98" s="46">
        <f>SUM(E98:J98)</f>
        <v>339.82857142857142</v>
      </c>
      <c r="U98" s="84">
        <f>ROUNDUP(AVERAGE(E98:J98),2)</f>
        <v>56.64</v>
      </c>
      <c r="V98" s="69" t="str">
        <f>IF(S98&lt;8,"INCOMPLETE",IF(MIN(E98:J98)&gt;=40,"PASS",IF((COUNTIF(E98:J98,"&lt;40")=1),"FAIL, 1 Unit",IF((COUNTIF(E98:J98,"&lt;40")=2),"FAIL, 2 Units",IF((COUNTIF(E98:J98,"&lt;40")=3),"FAIL, 3 Units",IF((COUNTIF(E98:J98,"&lt;40")=4),  "FAIL, 4 Units",IF((COUNTIF(E98:J98,"&lt;40")=5),"FAIL, 5 Units","X FAILS")))))))</f>
        <v>INCOMPLETE</v>
      </c>
      <c r="W98" s="79"/>
    </row>
    <row r="99" spans="1:24" ht="15" customHeight="1">
      <c r="A99" s="47">
        <v>92</v>
      </c>
      <c r="B99" s="94" t="s">
        <v>253</v>
      </c>
      <c r="C99" s="95" t="s">
        <v>254</v>
      </c>
      <c r="D99" s="30"/>
      <c r="E99" s="670" t="s">
        <v>408</v>
      </c>
      <c r="F99" s="669" t="s">
        <v>410</v>
      </c>
      <c r="G99" s="669" t="s">
        <v>399</v>
      </c>
      <c r="H99" s="669" t="s">
        <v>381</v>
      </c>
      <c r="I99" s="669" t="s">
        <v>402</v>
      </c>
      <c r="J99" s="669" t="s">
        <v>410</v>
      </c>
      <c r="K99" s="50"/>
      <c r="L99" s="50"/>
      <c r="M99" s="50"/>
      <c r="N99" s="49"/>
      <c r="O99" s="50"/>
      <c r="P99" s="50"/>
      <c r="Q99" s="50"/>
      <c r="R99" s="671"/>
      <c r="S99" s="1">
        <f>COUNTA(E99:J99)</f>
        <v>6</v>
      </c>
      <c r="T99" s="46">
        <f>SUM(E99:J99)</f>
        <v>0</v>
      </c>
      <c r="U99" s="84" t="e">
        <f>ROUNDUP(AVERAGE(E99:J99),2)</f>
        <v>#DIV/0!</v>
      </c>
      <c r="V99" s="69" t="str">
        <f>IF(S99&lt;8,"INCOMPLETE",IF(MIN(E99:J99)&gt;=40,"PASS",IF((COUNTIF(E99:J99,"&lt;40")=1),"FAIL, 1 Unit",IF((COUNTIF(E99:J99,"&lt;40")=2),"FAIL, 2 Units",IF((COUNTIF(E99:J99,"&lt;40")=3),"FAIL, 3 Units",IF((COUNTIF(E99:J99,"&lt;40")=4),  "FAIL, 4 Units",IF((COUNTIF(E99:J99,"&lt;40")=5),"FAIL, 5 Units","X FAILS")))))))</f>
        <v>INCOMPLETE</v>
      </c>
      <c r="W99" s="79"/>
    </row>
    <row r="100" spans="1:24" ht="15" customHeight="1">
      <c r="A100" s="21">
        <v>93</v>
      </c>
      <c r="B100" s="94" t="s">
        <v>255</v>
      </c>
      <c r="C100" s="95" t="s">
        <v>256</v>
      </c>
      <c r="D100" s="30"/>
      <c r="E100" s="49">
        <f>VLOOKUP(B100,'EMT 1203'!B107:V211,21,FALSE)</f>
        <v>42</v>
      </c>
      <c r="F100" s="669" t="s">
        <v>382</v>
      </c>
      <c r="G100" s="50">
        <f>VLOOKUP(B100,'EMT 2102'!B107:S213,18,FALSE)</f>
        <v>47.557142857142864</v>
      </c>
      <c r="H100" s="669" t="s">
        <v>381</v>
      </c>
      <c r="I100" s="50">
        <f>VLOOKUP(B100,'SMA 2119'!B107:S214,18,FALSE)</f>
        <v>60</v>
      </c>
      <c r="J100" s="50">
        <f>VLOOKUP(B100,'EMT 2201'!B107:V213,21,FALSE)</f>
        <v>50</v>
      </c>
      <c r="K100" s="50"/>
      <c r="L100" s="50"/>
      <c r="M100" s="50"/>
      <c r="N100" s="49"/>
      <c r="O100" s="50"/>
      <c r="P100" s="50"/>
      <c r="Q100" s="50"/>
      <c r="R100" s="51"/>
      <c r="S100" s="1">
        <f>COUNTA(E100:J100)</f>
        <v>6</v>
      </c>
      <c r="T100" s="46">
        <f>SUM(E100:J100)</f>
        <v>199.55714285714288</v>
      </c>
      <c r="U100" s="84">
        <f>ROUNDUP(AVERAGE(E100:J100),2)</f>
        <v>49.89</v>
      </c>
      <c r="V100" s="69" t="str">
        <f>IF(S100&lt;8,"INCOMPLETE",IF(MIN(E100:J100)&gt;=40,"PASS",IF((COUNTIF(E100:J100,"&lt;40")=1),"FAIL, 1 Unit",IF((COUNTIF(E100:J100,"&lt;40")=2),"FAIL, 2 Units",IF((COUNTIF(E100:J100,"&lt;40")=3),"FAIL, 3 Units",IF((COUNTIF(E100:J100,"&lt;40")=4),  "FAIL, 4 Units",IF((COUNTIF(E100:J100,"&lt;40")=5),"FAIL, 5 Units","X FAILS")))))))</f>
        <v>INCOMPLETE</v>
      </c>
      <c r="W100" s="79"/>
    </row>
    <row r="101" spans="1:24" ht="15" customHeight="1">
      <c r="A101" s="47">
        <v>94</v>
      </c>
      <c r="B101" s="94" t="s">
        <v>257</v>
      </c>
      <c r="C101" s="95" t="s">
        <v>258</v>
      </c>
      <c r="D101" s="30"/>
      <c r="E101" s="49">
        <f>VLOOKUP(B101,'EMT 1203'!B108:V212,21,FALSE)</f>
        <v>50</v>
      </c>
      <c r="F101" s="50">
        <f>VLOOKUP(B101,'EMT 2101'!B108:V214,21,FALSE)</f>
        <v>78</v>
      </c>
      <c r="G101" s="50">
        <f>VLOOKUP(B101,'EMT 2102'!B108:S214,18,FALSE)</f>
        <v>65.357142857142861</v>
      </c>
      <c r="H101" s="50">
        <f>VLOOKUP(B101,'EMT 2104'!B108:V212,21,FALSE)</f>
        <v>65</v>
      </c>
      <c r="I101" s="50">
        <f>VLOOKUP(B101,'SMA 2119'!B108:S215,18,FALSE)</f>
        <v>54</v>
      </c>
      <c r="J101" s="50">
        <f>VLOOKUP(B101,'EMT 2201'!B108:V214,21,FALSE)</f>
        <v>44</v>
      </c>
      <c r="K101" s="50"/>
      <c r="L101" s="50"/>
      <c r="M101" s="50"/>
      <c r="N101" s="49"/>
      <c r="O101" s="50"/>
      <c r="P101" s="50"/>
      <c r="Q101" s="50"/>
      <c r="R101" s="51"/>
      <c r="S101" s="1">
        <f>COUNTA(E101:J101)</f>
        <v>6</v>
      </c>
      <c r="T101" s="46">
        <f>SUM(E101:J101)</f>
        <v>356.35714285714289</v>
      </c>
      <c r="U101" s="84">
        <f>ROUNDUP(AVERAGE(E101:J101),2)</f>
        <v>59.4</v>
      </c>
      <c r="V101" s="69" t="str">
        <f>IF(S101&lt;8,"INCOMPLETE",IF(MIN(E101:J101)&gt;=40,"PASS",IF((COUNTIF(E101:J101,"&lt;40")=1),"FAIL, 1 Unit",IF((COUNTIF(E101:J101,"&lt;40")=2),"FAIL, 2 Units",IF((COUNTIF(E101:J101,"&lt;40")=3),"FAIL, 3 Units",IF((COUNTIF(E101:J101,"&lt;40")=4),  "FAIL, 4 Units",IF((COUNTIF(E101:J101,"&lt;40")=5),"FAIL, 5 Units","X FAILS")))))))</f>
        <v>INCOMPLETE</v>
      </c>
      <c r="W101" s="79"/>
    </row>
    <row r="102" spans="1:24" ht="15" customHeight="1">
      <c r="A102" s="47">
        <v>95</v>
      </c>
      <c r="B102" s="94" t="s">
        <v>259</v>
      </c>
      <c r="C102" s="95" t="s">
        <v>260</v>
      </c>
      <c r="D102" s="30"/>
      <c r="E102" s="49">
        <f>VLOOKUP(B102,'EMT 1203'!B109:V213,21,FALSE)</f>
        <v>32</v>
      </c>
      <c r="F102" s="50">
        <f>VLOOKUP(B102,'EMT 2101'!B109:V215,21,FALSE)</f>
        <v>49</v>
      </c>
      <c r="G102" s="50">
        <f>VLOOKUP(B102,'EMT 2102'!B109:S215,18,FALSE)</f>
        <v>48.028571428571432</v>
      </c>
      <c r="H102" s="50">
        <f>VLOOKUP(B102,'EMT 2104'!B109:V213,21,FALSE)</f>
        <v>58</v>
      </c>
      <c r="I102" s="50">
        <f>VLOOKUP(B102,'SMA 2119'!B109:S216,18,FALSE)</f>
        <v>17</v>
      </c>
      <c r="J102" s="50">
        <f>VLOOKUP(B102,'EMT 2201'!B109:V215,21,FALSE)</f>
        <v>28</v>
      </c>
      <c r="K102" s="50"/>
      <c r="L102" s="50"/>
      <c r="M102" s="50"/>
      <c r="N102" s="49"/>
      <c r="O102" s="50"/>
      <c r="P102" s="50"/>
      <c r="Q102" s="50"/>
      <c r="R102" s="51"/>
      <c r="S102" s="1">
        <f>COUNTA(E102:J102)</f>
        <v>6</v>
      </c>
      <c r="T102" s="46">
        <f>SUM(E102:J102)</f>
        <v>232.02857142857144</v>
      </c>
      <c r="U102" s="84">
        <f>ROUNDUP(AVERAGE(E102:J102),2)</f>
        <v>38.68</v>
      </c>
      <c r="V102" s="69" t="str">
        <f>IF(S102&lt;8,"INCOMPLETE",IF(MIN(E102:J102)&gt;=40,"PASS",IF((COUNTIF(E102:J102,"&lt;40")=1),"FAIL, 1 Unit",IF((COUNTIF(E102:J102,"&lt;40")=2),"FAIL, 2 Units",IF((COUNTIF(E102:J102,"&lt;40")=3),"FAIL, 3 Units",IF((COUNTIF(E102:J102,"&lt;40")=4),  "FAIL, 4 Units",IF((COUNTIF(E102:J102,"&lt;40")=5),"FAIL, 5 Units","X FAILS")))))))</f>
        <v>INCOMPLETE</v>
      </c>
      <c r="W102" s="79"/>
    </row>
    <row r="103" spans="1:24" ht="15" customHeight="1">
      <c r="A103" s="21">
        <v>96</v>
      </c>
      <c r="B103" s="94" t="s">
        <v>261</v>
      </c>
      <c r="C103" s="95" t="s">
        <v>262</v>
      </c>
      <c r="D103" s="30"/>
      <c r="E103" s="49">
        <f>VLOOKUP(B103,'EMT 1203'!B110:V214,21,FALSE)</f>
        <v>54</v>
      </c>
      <c r="F103" s="50">
        <f>VLOOKUP(B103,'EMT 2101'!B110:V216,21,FALSE)</f>
        <v>69</v>
      </c>
      <c r="G103" s="50">
        <f>VLOOKUP(B103,'EMT 2102'!B110:S216,18,FALSE)</f>
        <v>66.242857142857147</v>
      </c>
      <c r="H103" s="50">
        <f>VLOOKUP(B103,'EMT 2104'!B110:V214,21,FALSE)</f>
        <v>53</v>
      </c>
      <c r="I103" s="50">
        <f>VLOOKUP(B103,'SMA 2119'!B110:S217,18,FALSE)</f>
        <v>69</v>
      </c>
      <c r="J103" s="50">
        <f>VLOOKUP(B103,'EMT 2201'!B110:V216,21,FALSE)</f>
        <v>67</v>
      </c>
      <c r="K103" s="50"/>
      <c r="L103" s="50"/>
      <c r="M103" s="50"/>
      <c r="N103" s="49"/>
      <c r="O103" s="50"/>
      <c r="P103" s="50"/>
      <c r="Q103" s="50"/>
      <c r="R103" s="51"/>
      <c r="S103" s="1">
        <f>COUNTA(E103:J103)</f>
        <v>6</v>
      </c>
      <c r="T103" s="46">
        <f>SUM(E103:J103)</f>
        <v>378.24285714285713</v>
      </c>
      <c r="U103" s="84">
        <f>ROUNDUP(AVERAGE(E103:J103),2)</f>
        <v>63.05</v>
      </c>
      <c r="V103" s="69" t="str">
        <f>IF(S103&lt;8,"INCOMPLETE",IF(MIN(E103:J103)&gt;=40,"PASS",IF((COUNTIF(E103:J103,"&lt;40")=1),"FAIL, 1 Unit",IF((COUNTIF(E103:J103,"&lt;40")=2),"FAIL, 2 Units",IF((COUNTIF(E103:J103,"&lt;40")=3),"FAIL, 3 Units",IF((COUNTIF(E103:J103,"&lt;40")=4),  "FAIL, 4 Units",IF((COUNTIF(E103:J103,"&lt;40")=5),"FAIL, 5 Units","X FAILS")))))))</f>
        <v>INCOMPLETE</v>
      </c>
      <c r="W103" s="79"/>
    </row>
    <row r="104" spans="1:24" ht="15" customHeight="1">
      <c r="A104" s="47">
        <v>97</v>
      </c>
      <c r="B104" s="94" t="s">
        <v>263</v>
      </c>
      <c r="C104" s="95" t="s">
        <v>264</v>
      </c>
      <c r="D104" s="30"/>
      <c r="E104" s="49">
        <f>VLOOKUP(B104,'EMT 1203'!B111:V215,21,FALSE)</f>
        <v>62</v>
      </c>
      <c r="F104" s="50">
        <f>VLOOKUP(B104,'EMT 2101'!B111:V217,21,FALSE)</f>
        <v>47</v>
      </c>
      <c r="G104" s="50">
        <f>VLOOKUP(B104,'EMT 2102'!B111:S217,18,FALSE)</f>
        <v>52.928571428571431</v>
      </c>
      <c r="H104" s="50">
        <f>VLOOKUP(B104,'EMT 2104'!B111:V215,21,FALSE)</f>
        <v>61</v>
      </c>
      <c r="I104" s="50">
        <f>VLOOKUP(B104,'SMA 2119'!B111:S218,18,FALSE)</f>
        <v>20</v>
      </c>
      <c r="J104" s="50">
        <f>VLOOKUP(B104,'EMT 2201'!B111:V217,21,FALSE)</f>
        <v>44</v>
      </c>
      <c r="K104" s="50"/>
      <c r="L104" s="50"/>
      <c r="M104" s="50"/>
      <c r="N104" s="49"/>
      <c r="O104" s="50"/>
      <c r="P104" s="50"/>
      <c r="Q104" s="50"/>
      <c r="R104" s="51"/>
      <c r="S104" s="1">
        <f>COUNTA(E104:J104)</f>
        <v>6</v>
      </c>
      <c r="T104" s="46">
        <f>SUM(E104:J104)</f>
        <v>286.92857142857144</v>
      </c>
      <c r="U104" s="84">
        <f>ROUNDUP(AVERAGE(E104:J104),2)</f>
        <v>47.83</v>
      </c>
      <c r="V104" s="69" t="str">
        <f>IF(S104&lt;8,"INCOMPLETE",IF(MIN(E104:J104)&gt;=40,"PASS",IF((COUNTIF(E104:J104,"&lt;40")=1),"FAIL, 1 Unit",IF((COUNTIF(E104:J104,"&lt;40")=2),"FAIL, 2 Units",IF((COUNTIF(E104:J104,"&lt;40")=3),"FAIL, 3 Units",IF((COUNTIF(E104:J104,"&lt;40")=4),  "FAIL, 4 Units",IF((COUNTIF(E104:J104,"&lt;40")=5),"FAIL, 5 Units","X FAILS")))))))</f>
        <v>INCOMPLETE</v>
      </c>
      <c r="W104" s="79"/>
    </row>
    <row r="105" spans="1:24" ht="15" customHeight="1">
      <c r="A105" s="21">
        <v>98</v>
      </c>
      <c r="B105" s="94" t="s">
        <v>265</v>
      </c>
      <c r="C105" s="95" t="s">
        <v>266</v>
      </c>
      <c r="D105" s="30"/>
      <c r="E105" s="670" t="s">
        <v>559</v>
      </c>
      <c r="F105" s="669" t="s">
        <v>385</v>
      </c>
      <c r="G105" s="669" t="s">
        <v>560</v>
      </c>
      <c r="H105" s="669" t="s">
        <v>386</v>
      </c>
      <c r="I105" s="669" t="s">
        <v>400</v>
      </c>
      <c r="J105" s="669" t="s">
        <v>384</v>
      </c>
      <c r="K105" s="50"/>
      <c r="L105" s="50"/>
      <c r="M105" s="50"/>
      <c r="N105" s="49"/>
      <c r="O105" s="50"/>
      <c r="P105" s="50"/>
      <c r="Q105" s="50"/>
      <c r="R105" s="671"/>
      <c r="S105" s="1">
        <f>COUNTA(E105:J105)</f>
        <v>6</v>
      </c>
      <c r="T105" s="46">
        <f>SUM(E105:J105)</f>
        <v>0</v>
      </c>
      <c r="U105" s="84" t="e">
        <f>ROUNDUP(AVERAGE(E105:J105),2)</f>
        <v>#DIV/0!</v>
      </c>
      <c r="V105" s="69" t="str">
        <f>IF(S105&lt;8,"INCOMPLETE",IF(MIN(E105:J105)&gt;=40,"PASS",IF((COUNTIF(E105:J105,"&lt;40")=1),"FAIL, 1 Unit",IF((COUNTIF(E105:J105,"&lt;40")=2),"FAIL, 2 Units",IF((COUNTIF(E105:J105,"&lt;40")=3),"FAIL, 3 Units",IF((COUNTIF(E105:J105,"&lt;40")=4),  "FAIL, 4 Units",IF((COUNTIF(E105:J105,"&lt;40")=5),"FAIL, 5 Units","X FAILS")))))))</f>
        <v>INCOMPLETE</v>
      </c>
      <c r="W105" s="79"/>
    </row>
    <row r="106" spans="1:24" ht="15" customHeight="1">
      <c r="A106" s="47">
        <v>99</v>
      </c>
      <c r="B106" s="94" t="s">
        <v>267</v>
      </c>
      <c r="C106" s="95" t="s">
        <v>268</v>
      </c>
      <c r="D106" s="30"/>
      <c r="E106" s="49" t="str">
        <f>VLOOKUP(B106,'EMT 1203'!B113:V217,21,FALSE)</f>
        <v/>
      </c>
      <c r="F106" s="50" t="str">
        <f>VLOOKUP(B106,'EMT 2101'!B113:V219,21,FALSE)</f>
        <v/>
      </c>
      <c r="G106" s="50"/>
      <c r="H106" s="50" t="str">
        <f>VLOOKUP(B106,'EMT 2104'!B113:V217,21,FALSE)</f>
        <v/>
      </c>
      <c r="I106" s="50"/>
      <c r="J106" s="50" t="str">
        <f>VLOOKUP(B106,'EMT 2201'!B113:V219,21,FALSE)</f>
        <v/>
      </c>
      <c r="K106" s="50"/>
      <c r="L106" s="54"/>
      <c r="M106" s="50"/>
      <c r="N106" s="49"/>
      <c r="O106" s="50"/>
      <c r="P106" s="50"/>
      <c r="Q106" s="50"/>
      <c r="R106" s="51"/>
      <c r="S106" s="1">
        <f>COUNTA(E106:J106)</f>
        <v>4</v>
      </c>
      <c r="T106" s="46">
        <f>SUM(E106:J106)</f>
        <v>0</v>
      </c>
      <c r="U106" s="84" t="e">
        <f>ROUNDUP(AVERAGE(E106:J106),2)</f>
        <v>#DIV/0!</v>
      </c>
      <c r="V106" s="69" t="str">
        <f>IF(S106&lt;8,"INCOMPLETE",IF(MIN(E106:J106)&gt;=40,"PASS",IF((COUNTIF(E106:J106,"&lt;40")=1),"FAIL, 1 Unit",IF((COUNTIF(E106:J106,"&lt;40")=2),"FAIL, 2 Units",IF((COUNTIF(E106:J106,"&lt;40")=3),"FAIL, 3 Units",IF((COUNTIF(E106:J106,"&lt;40")=4),  "FAIL, 4 Units",IF((COUNTIF(E106:J106,"&lt;40")=5),"FAIL, 5 Units","X FAILS")))))))</f>
        <v>INCOMPLETE</v>
      </c>
      <c r="W106" s="81"/>
      <c r="X106" s="673" t="s">
        <v>566</v>
      </c>
    </row>
    <row r="107" spans="1:24" ht="15" customHeight="1">
      <c r="A107" s="47">
        <v>100</v>
      </c>
      <c r="B107" s="94" t="s">
        <v>269</v>
      </c>
      <c r="C107" s="95" t="s">
        <v>270</v>
      </c>
      <c r="D107" s="30"/>
      <c r="E107" s="49">
        <f>VLOOKUP(B107,'EMT 1203'!B114:V218,21,FALSE)</f>
        <v>47</v>
      </c>
      <c r="F107" s="50">
        <f>VLOOKUP(B107,'EMT 2101'!B114:V220,21,FALSE)</f>
        <v>68</v>
      </c>
      <c r="G107" s="50">
        <f>VLOOKUP(B107,'EMT 2102'!B114:S220,18,FALSE)</f>
        <v>40.442857142857143</v>
      </c>
      <c r="H107" s="50">
        <f>VLOOKUP(B107,'EMT 2104'!B114:V218,21,FALSE)</f>
        <v>48</v>
      </c>
      <c r="I107" s="50">
        <f>VLOOKUP(B107,'SMA 2119'!B114:S221,18,FALSE)</f>
        <v>40</v>
      </c>
      <c r="J107" s="50">
        <f>VLOOKUP(B107,'EMT 2201'!B114:V220,21,FALSE)</f>
        <v>37</v>
      </c>
      <c r="K107" s="50"/>
      <c r="L107" s="50"/>
      <c r="M107" s="50"/>
      <c r="N107" s="49"/>
      <c r="O107" s="50"/>
      <c r="P107" s="50"/>
      <c r="Q107" s="50"/>
      <c r="R107" s="51"/>
      <c r="S107" s="1">
        <f>COUNTA(E107:J107)</f>
        <v>6</v>
      </c>
      <c r="T107" s="46">
        <f>SUM(E107:J107)</f>
        <v>280.44285714285718</v>
      </c>
      <c r="U107" s="84">
        <f>ROUNDUP(AVERAGE(E107:J107),2)</f>
        <v>46.75</v>
      </c>
      <c r="V107" s="69" t="str">
        <f>IF(S107&lt;8,"INCOMPLETE",IF(MIN(E107:J107)&gt;=40,"PASS",IF((COUNTIF(E107:J107,"&lt;40")=1),"FAIL, 1 Unit",IF((COUNTIF(E107:J107,"&lt;40")=2),"FAIL, 2 Units",IF((COUNTIF(E107:J107,"&lt;40")=3),"FAIL, 3 Units",IF((COUNTIF(E107:J107,"&lt;40")=4),  "FAIL, 4 Units",IF((COUNTIF(E107:J107,"&lt;40")=5),"FAIL, 5 Units","X FAILS")))))))</f>
        <v>INCOMPLETE</v>
      </c>
      <c r="W107" s="79"/>
    </row>
    <row r="108" spans="1:24" ht="15" customHeight="1">
      <c r="A108" s="21">
        <v>101</v>
      </c>
      <c r="B108" s="94" t="s">
        <v>271</v>
      </c>
      <c r="C108" s="95" t="s">
        <v>272</v>
      </c>
      <c r="D108" s="30"/>
      <c r="E108" s="49" t="str">
        <f>VLOOKUP(B108,'EMT 1203'!B115:V219,21,FALSE)</f>
        <v/>
      </c>
      <c r="F108" s="50" t="str">
        <f>VLOOKUP(B108,'EMT 2101'!B115:V221,21,FALSE)</f>
        <v/>
      </c>
      <c r="G108" s="50"/>
      <c r="H108" s="50" t="str">
        <f>VLOOKUP(B108,'EMT 2104'!B115:V219,21,FALSE)</f>
        <v/>
      </c>
      <c r="I108" s="50"/>
      <c r="J108" s="50" t="str">
        <f>VLOOKUP(B108,'EMT 2201'!B115:V221,21,FALSE)</f>
        <v/>
      </c>
      <c r="K108" s="50"/>
      <c r="L108" s="54"/>
      <c r="M108" s="50"/>
      <c r="N108" s="49"/>
      <c r="O108" s="50"/>
      <c r="P108" s="50"/>
      <c r="Q108" s="50"/>
      <c r="R108" s="51"/>
      <c r="S108" s="1">
        <f>COUNTA(E108:J108)</f>
        <v>4</v>
      </c>
      <c r="T108" s="46">
        <f>SUM(E108:J108)</f>
        <v>0</v>
      </c>
      <c r="U108" s="84" t="e">
        <f>ROUNDUP(AVERAGE(E108:J108),2)</f>
        <v>#DIV/0!</v>
      </c>
      <c r="V108" s="69" t="str">
        <f>IF(S108&lt;8,"INCOMPLETE",IF(MIN(E108:J108)&gt;=40,"PASS",IF((COUNTIF(E108:J108,"&lt;40")=1),"FAIL, 1 Unit",IF((COUNTIF(E108:J108,"&lt;40")=2),"FAIL, 2 Units",IF((COUNTIF(E108:J108,"&lt;40")=3),"FAIL, 3 Units",IF((COUNTIF(E108:J108,"&lt;40")=4),  "FAIL, 4 Units",IF((COUNTIF(E108:J108,"&lt;40")=5),"FAIL, 5 Units","X FAILS")))))))</f>
        <v>INCOMPLETE</v>
      </c>
      <c r="W108" s="79"/>
      <c r="X108" s="673" t="s">
        <v>566</v>
      </c>
    </row>
    <row r="109" spans="1:24" ht="15" customHeight="1">
      <c r="A109" s="47">
        <v>102</v>
      </c>
      <c r="B109" s="94" t="s">
        <v>273</v>
      </c>
      <c r="C109" s="94" t="s">
        <v>274</v>
      </c>
      <c r="D109" s="30"/>
      <c r="E109" s="49"/>
      <c r="F109" s="50" t="str">
        <f>VLOOKUP(B109,'EMT 2101'!B116:V222,21,FALSE)</f>
        <v/>
      </c>
      <c r="G109" s="50"/>
      <c r="H109" s="50" t="str">
        <f>VLOOKUP(B109,'EMT 2104'!B116:V220,21,FALSE)</f>
        <v/>
      </c>
      <c r="I109" s="50"/>
      <c r="J109" s="50" t="str">
        <f>VLOOKUP(B109,'EMT 2201'!B116:V222,21,FALSE)</f>
        <v/>
      </c>
      <c r="K109" s="18"/>
      <c r="L109" s="18"/>
      <c r="M109" s="18"/>
      <c r="N109" s="17"/>
      <c r="O109" s="18"/>
      <c r="P109" s="18"/>
      <c r="Q109" s="18"/>
      <c r="R109" s="19"/>
      <c r="S109" s="1">
        <f>COUNTA(E109:J109)</f>
        <v>3</v>
      </c>
      <c r="T109" s="46">
        <f>SUM(E109:J109)</f>
        <v>0</v>
      </c>
      <c r="U109" s="84" t="e">
        <f>ROUNDUP(AVERAGE(E109:J109),2)</f>
        <v>#DIV/0!</v>
      </c>
      <c r="V109" s="69" t="str">
        <f>IF(S109&lt;8,"INCOMPLETE",IF(MIN(E109:J109)&gt;=40,"PASS",IF((COUNTIF(E109:J109,"&lt;40")=1),"FAIL, 1 Unit",IF((COUNTIF(E109:J109,"&lt;40")=2),"FAIL, 2 Units",IF((COUNTIF(E109:J109,"&lt;40")=3),"FAIL, 3 Units",IF((COUNTIF(E109:J109,"&lt;40")=4),  "FAIL, 4 Units",IF((COUNTIF(E109:J109,"&lt;40")=5),"FAIL, 5 Units","X FAILS")))))))</f>
        <v>INCOMPLETE</v>
      </c>
      <c r="W109" s="79"/>
      <c r="X109" s="673" t="s">
        <v>566</v>
      </c>
    </row>
    <row r="110" spans="1:24" ht="15" customHeight="1">
      <c r="A110" s="21">
        <v>103</v>
      </c>
      <c r="B110" s="94" t="s">
        <v>275</v>
      </c>
      <c r="C110" s="94" t="s">
        <v>276</v>
      </c>
      <c r="D110" s="30"/>
      <c r="E110" s="690" t="s">
        <v>551</v>
      </c>
      <c r="F110" s="50">
        <f>VLOOKUP(B110,'EMT 2101'!B117:V223,21,FALSE)</f>
        <v>63</v>
      </c>
      <c r="G110" s="50">
        <f>VLOOKUP(B110,'EMT 2102'!B117:S223,18,FALSE)</f>
        <v>43.714285714285715</v>
      </c>
      <c r="H110" s="50">
        <f>VLOOKUP(B110,'EMT 2104'!B117:V221,21,FALSE)</f>
        <v>32</v>
      </c>
      <c r="I110" s="50">
        <f>VLOOKUP(B110,'SMA 2119'!B117:S224,18,FALSE)</f>
        <v>25</v>
      </c>
      <c r="J110" s="50">
        <f>VLOOKUP(B110,'EMT 2201'!B117:V223,21,FALSE)</f>
        <v>43</v>
      </c>
      <c r="K110" s="50"/>
      <c r="L110" s="50"/>
      <c r="M110" s="50"/>
      <c r="N110" s="49"/>
      <c r="O110" s="50"/>
      <c r="P110" s="1"/>
      <c r="Q110" s="1"/>
      <c r="R110" s="51"/>
      <c r="S110" s="1">
        <f>COUNTA(E110:J110)</f>
        <v>6</v>
      </c>
      <c r="T110" s="46">
        <f>SUM(E110:J110)</f>
        <v>206.71428571428572</v>
      </c>
      <c r="U110" s="84">
        <f>ROUNDUP(AVERAGE(E110:J110),2)</f>
        <v>41.35</v>
      </c>
      <c r="V110" s="69" t="str">
        <f>IF(S110&lt;8,"INCOMPLETE",IF(MIN(E110:J110)&gt;=40,"PASS",IF((COUNTIF(E110:J110,"&lt;40")=1),"FAIL, 1 Unit",IF((COUNTIF(E110:J110,"&lt;40")=2),"FAIL, 2 Units",IF((COUNTIF(E110:J110,"&lt;40")=3),"FAIL, 3 Units",IF((COUNTIF(E110:J110,"&lt;40")=4),  "FAIL, 4 Units",IF((COUNTIF(E110:J110,"&lt;40")=5),"FAIL, 5 Units","X FAILS")))))))</f>
        <v>INCOMPLETE</v>
      </c>
      <c r="W110" s="81" t="s">
        <v>561</v>
      </c>
    </row>
    <row r="111" spans="1:24" ht="13.8">
      <c r="B111" s="31"/>
      <c r="C111" s="31"/>
      <c r="D111" s="64"/>
      <c r="E111" s="49"/>
      <c r="F111" s="50"/>
      <c r="G111" s="50"/>
      <c r="H111" s="50"/>
      <c r="I111" s="50"/>
      <c r="J111" s="50"/>
      <c r="K111" s="32"/>
      <c r="L111" s="32"/>
      <c r="M111" s="32"/>
      <c r="N111" s="33"/>
      <c r="O111" s="34"/>
      <c r="P111" s="34"/>
      <c r="Q111" s="34"/>
      <c r="R111" s="32"/>
      <c r="S111" s="35"/>
      <c r="T111" s="35"/>
      <c r="U111" s="36"/>
      <c r="V111" s="37"/>
    </row>
    <row r="112" spans="1:24">
      <c r="C112" s="55" t="s">
        <v>3</v>
      </c>
      <c r="D112" s="30"/>
      <c r="E112" s="38">
        <f>AVERAGE(E8:E110)</f>
        <v>55.81111111111111</v>
      </c>
      <c r="F112" s="38">
        <f t="shared" ref="F112:Q112" si="0">AVERAGE(F8:F110)</f>
        <v>63.714285714285715</v>
      </c>
      <c r="G112" s="38">
        <f t="shared" si="0"/>
        <v>56.994221508828254</v>
      </c>
      <c r="H112" s="38">
        <f t="shared" si="0"/>
        <v>63.733333333333334</v>
      </c>
      <c r="I112" s="38">
        <f t="shared" si="0"/>
        <v>51.771739130434781</v>
      </c>
      <c r="J112" s="38">
        <f t="shared" si="0"/>
        <v>46.706521739130437</v>
      </c>
      <c r="K112" s="38" t="e">
        <f t="shared" si="0"/>
        <v>#DIV/0!</v>
      </c>
      <c r="L112" s="38" t="e">
        <f t="shared" si="0"/>
        <v>#DIV/0!</v>
      </c>
      <c r="M112" s="38" t="e">
        <f t="shared" si="0"/>
        <v>#DIV/0!</v>
      </c>
      <c r="N112" s="38" t="e">
        <f t="shared" si="0"/>
        <v>#DIV/0!</v>
      </c>
      <c r="O112" s="38" t="e">
        <f t="shared" si="0"/>
        <v>#DIV/0!</v>
      </c>
      <c r="P112" s="38" t="e">
        <f t="shared" si="0"/>
        <v>#DIV/0!</v>
      </c>
      <c r="Q112" s="38" t="e">
        <f t="shared" si="0"/>
        <v>#DIV/0!</v>
      </c>
      <c r="R112" s="38" t="e">
        <f t="shared" ref="R112" si="1">AVERAGE(R8:R110)</f>
        <v>#DIV/0!</v>
      </c>
      <c r="S112" s="39"/>
      <c r="T112" s="39"/>
      <c r="U112" s="40"/>
    </row>
    <row r="113" spans="3:21">
      <c r="C113" s="55" t="s">
        <v>5</v>
      </c>
      <c r="D113" s="30"/>
      <c r="E113" s="38">
        <f>STDEV(E8:E110)</f>
        <v>9.8081535038994492</v>
      </c>
      <c r="F113" s="38">
        <f t="shared" ref="F113:Q113" si="2">STDEV(F8:F110)</f>
        <v>10.511671517662545</v>
      </c>
      <c r="G113" s="38">
        <f t="shared" si="2"/>
        <v>11.432596028194256</v>
      </c>
      <c r="H113" s="38">
        <f t="shared" si="2"/>
        <v>10.77742125875962</v>
      </c>
      <c r="I113" s="38">
        <f t="shared" si="2"/>
        <v>15.521062089005369</v>
      </c>
      <c r="J113" s="38">
        <f t="shared" si="2"/>
        <v>8.7071248373724401</v>
      </c>
      <c r="K113" s="38" t="e">
        <f t="shared" si="2"/>
        <v>#DIV/0!</v>
      </c>
      <c r="L113" s="38" t="e">
        <f t="shared" si="2"/>
        <v>#DIV/0!</v>
      </c>
      <c r="M113" s="38" t="e">
        <f t="shared" si="2"/>
        <v>#DIV/0!</v>
      </c>
      <c r="N113" s="38" t="e">
        <f t="shared" si="2"/>
        <v>#DIV/0!</v>
      </c>
      <c r="O113" s="38" t="e">
        <f t="shared" si="2"/>
        <v>#DIV/0!</v>
      </c>
      <c r="P113" s="38" t="e">
        <f t="shared" si="2"/>
        <v>#DIV/0!</v>
      </c>
      <c r="Q113" s="38" t="e">
        <f t="shared" si="2"/>
        <v>#DIV/0!</v>
      </c>
      <c r="R113" s="38" t="e">
        <f t="shared" ref="R113" si="3">STDEV(R8:R110)</f>
        <v>#DIV/0!</v>
      </c>
      <c r="S113" s="41"/>
      <c r="T113" s="41"/>
      <c r="U113" s="40"/>
    </row>
    <row r="114" spans="3:21">
      <c r="C114" s="55" t="s">
        <v>6</v>
      </c>
      <c r="D114" s="30"/>
      <c r="E114" s="20">
        <f>MAX(E8:E110)</f>
        <v>77</v>
      </c>
      <c r="F114" s="20">
        <f t="shared" ref="F114:Q114" si="4">MAX(F8:F110)</f>
        <v>80</v>
      </c>
      <c r="G114" s="20">
        <f t="shared" si="4"/>
        <v>81.871428571428567</v>
      </c>
      <c r="H114" s="20">
        <f t="shared" si="4"/>
        <v>84</v>
      </c>
      <c r="I114" s="20">
        <f t="shared" si="4"/>
        <v>90</v>
      </c>
      <c r="J114" s="20">
        <f t="shared" si="4"/>
        <v>67</v>
      </c>
      <c r="K114" s="20">
        <f t="shared" si="4"/>
        <v>0</v>
      </c>
      <c r="L114" s="20">
        <f t="shared" si="4"/>
        <v>0</v>
      </c>
      <c r="M114" s="20">
        <f t="shared" si="4"/>
        <v>0</v>
      </c>
      <c r="N114" s="20">
        <f t="shared" si="4"/>
        <v>0</v>
      </c>
      <c r="O114" s="20">
        <f t="shared" si="4"/>
        <v>0</v>
      </c>
      <c r="P114" s="20">
        <f t="shared" si="4"/>
        <v>0</v>
      </c>
      <c r="Q114" s="20">
        <f t="shared" si="4"/>
        <v>0</v>
      </c>
      <c r="R114" s="20">
        <f t="shared" ref="R114" si="5">MAX(R8:R110)</f>
        <v>0</v>
      </c>
      <c r="S114" s="42"/>
      <c r="T114" s="42"/>
      <c r="U114" s="40"/>
    </row>
    <row r="115" spans="3:21">
      <c r="C115" s="55" t="s">
        <v>7</v>
      </c>
      <c r="D115" s="30"/>
      <c r="E115" s="20">
        <f>MIN(E8:E110)</f>
        <v>31</v>
      </c>
      <c r="F115" s="20">
        <f t="shared" ref="F115:Q115" si="6">MIN(F8:F110)</f>
        <v>19</v>
      </c>
      <c r="G115" s="20">
        <f t="shared" si="6"/>
        <v>23</v>
      </c>
      <c r="H115" s="20">
        <f t="shared" si="6"/>
        <v>19</v>
      </c>
      <c r="I115" s="20">
        <f t="shared" si="6"/>
        <v>17</v>
      </c>
      <c r="J115" s="20">
        <f t="shared" si="6"/>
        <v>23</v>
      </c>
      <c r="K115" s="20">
        <f t="shared" si="6"/>
        <v>0</v>
      </c>
      <c r="L115" s="20">
        <f t="shared" si="6"/>
        <v>0</v>
      </c>
      <c r="M115" s="20">
        <f t="shared" si="6"/>
        <v>0</v>
      </c>
      <c r="N115" s="20">
        <f t="shared" si="6"/>
        <v>0</v>
      </c>
      <c r="O115" s="20">
        <f t="shared" si="6"/>
        <v>0</v>
      </c>
      <c r="P115" s="20">
        <f t="shared" si="6"/>
        <v>0</v>
      </c>
      <c r="Q115" s="20">
        <f t="shared" si="6"/>
        <v>0</v>
      </c>
      <c r="R115" s="20">
        <f t="shared" ref="R115" si="7">MIN(R8:R110)</f>
        <v>0</v>
      </c>
      <c r="S115" s="42"/>
      <c r="T115" s="42"/>
      <c r="U115" s="40"/>
    </row>
    <row r="116" spans="3:21">
      <c r="C116" s="55" t="s">
        <v>8</v>
      </c>
      <c r="D116" s="30"/>
      <c r="E116" s="18">
        <f>COUNTA(E8:E110)</f>
        <v>100</v>
      </c>
      <c r="F116" s="18">
        <f t="shared" ref="F116:Q116" si="8">COUNTA(F8:F110)</f>
        <v>102</v>
      </c>
      <c r="G116" s="18">
        <f t="shared" si="8"/>
        <v>98</v>
      </c>
      <c r="H116" s="18">
        <f t="shared" si="8"/>
        <v>102</v>
      </c>
      <c r="I116" s="18">
        <f t="shared" si="8"/>
        <v>98</v>
      </c>
      <c r="J116" s="18">
        <f t="shared" si="8"/>
        <v>102</v>
      </c>
      <c r="K116" s="18">
        <f t="shared" si="8"/>
        <v>0</v>
      </c>
      <c r="L116" s="18">
        <f t="shared" si="8"/>
        <v>0</v>
      </c>
      <c r="M116" s="18">
        <f t="shared" si="8"/>
        <v>0</v>
      </c>
      <c r="N116" s="18">
        <f t="shared" si="8"/>
        <v>0</v>
      </c>
      <c r="O116" s="18">
        <f t="shared" si="8"/>
        <v>0</v>
      </c>
      <c r="P116" s="18">
        <f t="shared" si="8"/>
        <v>0</v>
      </c>
      <c r="Q116" s="18">
        <f t="shared" si="8"/>
        <v>0</v>
      </c>
      <c r="R116" s="18">
        <f t="shared" ref="R116" si="9">COUNTA(R8:R110)</f>
        <v>0</v>
      </c>
    </row>
    <row r="117" spans="3:21">
      <c r="C117" s="55" t="s">
        <v>9</v>
      </c>
      <c r="D117" s="30"/>
      <c r="E117" s="18">
        <f>SUM(COUNTIF(E8:E110,"&gt;=40"))</f>
        <v>88</v>
      </c>
      <c r="F117" s="18">
        <f t="shared" ref="F117:Q117" si="10">SUM(COUNTIF(F8:F110,"&gt;=40"))</f>
        <v>90</v>
      </c>
      <c r="G117" s="18">
        <f t="shared" si="10"/>
        <v>85</v>
      </c>
      <c r="H117" s="18">
        <f t="shared" si="10"/>
        <v>87</v>
      </c>
      <c r="I117" s="18">
        <f t="shared" si="10"/>
        <v>81</v>
      </c>
      <c r="J117" s="18">
        <f t="shared" si="10"/>
        <v>78</v>
      </c>
      <c r="K117" s="18">
        <f t="shared" si="10"/>
        <v>0</v>
      </c>
      <c r="L117" s="18">
        <f t="shared" si="10"/>
        <v>0</v>
      </c>
      <c r="M117" s="18">
        <f t="shared" si="10"/>
        <v>0</v>
      </c>
      <c r="N117" s="18">
        <f t="shared" si="10"/>
        <v>0</v>
      </c>
      <c r="O117" s="18">
        <f t="shared" si="10"/>
        <v>0</v>
      </c>
      <c r="P117" s="18">
        <f t="shared" si="10"/>
        <v>0</v>
      </c>
      <c r="Q117" s="18">
        <f t="shared" si="10"/>
        <v>0</v>
      </c>
      <c r="R117" s="18">
        <f t="shared" ref="R117" si="11">SUM(COUNTIF(R8:R110,"&gt;=40"))</f>
        <v>0</v>
      </c>
    </row>
    <row r="118" spans="3:21">
      <c r="C118" s="55" t="s">
        <v>10</v>
      </c>
      <c r="D118" s="30"/>
      <c r="E118" s="18">
        <f>SUM(COUNTIF(E8:E110,"&lt;40"))</f>
        <v>2</v>
      </c>
      <c r="F118" s="18">
        <f t="shared" ref="F118:Q118" si="12">SUM(COUNTIF(F8:F110,"&lt;40"))</f>
        <v>1</v>
      </c>
      <c r="G118" s="18">
        <f t="shared" si="12"/>
        <v>4</v>
      </c>
      <c r="H118" s="18">
        <f t="shared" si="12"/>
        <v>3</v>
      </c>
      <c r="I118" s="18">
        <f t="shared" si="12"/>
        <v>11</v>
      </c>
      <c r="J118" s="18">
        <f t="shared" si="12"/>
        <v>14</v>
      </c>
      <c r="K118" s="18">
        <f t="shared" si="12"/>
        <v>0</v>
      </c>
      <c r="L118" s="18">
        <f t="shared" si="12"/>
        <v>0</v>
      </c>
      <c r="M118" s="18">
        <f t="shared" si="12"/>
        <v>0</v>
      </c>
      <c r="N118" s="18">
        <f t="shared" si="12"/>
        <v>0</v>
      </c>
      <c r="O118" s="18">
        <f t="shared" si="12"/>
        <v>0</v>
      </c>
      <c r="P118" s="18">
        <f t="shared" si="12"/>
        <v>0</v>
      </c>
      <c r="Q118" s="18">
        <f t="shared" si="12"/>
        <v>0</v>
      </c>
      <c r="R118" s="18">
        <f t="shared" ref="R118" si="13">SUM(COUNTIF(R8:R110,"&lt;40"))</f>
        <v>0</v>
      </c>
    </row>
    <row r="119" spans="3:21">
      <c r="C119" s="55" t="s">
        <v>11</v>
      </c>
      <c r="D119" s="30"/>
      <c r="E119" s="18">
        <f>COUNTIF(E8:E110,"")</f>
        <v>6</v>
      </c>
      <c r="F119" s="18">
        <f t="shared" ref="F119:Q119" si="14">COUNTIF(F8:F110,"")</f>
        <v>5</v>
      </c>
      <c r="G119" s="18">
        <f t="shared" si="14"/>
        <v>5</v>
      </c>
      <c r="H119" s="18">
        <f t="shared" si="14"/>
        <v>5</v>
      </c>
      <c r="I119" s="18">
        <f t="shared" si="14"/>
        <v>6</v>
      </c>
      <c r="J119" s="18">
        <f t="shared" si="14"/>
        <v>5</v>
      </c>
      <c r="K119" s="18">
        <f t="shared" si="14"/>
        <v>103</v>
      </c>
      <c r="L119" s="18">
        <f t="shared" si="14"/>
        <v>103</v>
      </c>
      <c r="M119" s="18">
        <f t="shared" si="14"/>
        <v>103</v>
      </c>
      <c r="N119" s="18">
        <f t="shared" si="14"/>
        <v>103</v>
      </c>
      <c r="O119" s="18">
        <f t="shared" si="14"/>
        <v>103</v>
      </c>
      <c r="P119" s="18">
        <f t="shared" si="14"/>
        <v>103</v>
      </c>
      <c r="Q119" s="18">
        <f t="shared" si="14"/>
        <v>103</v>
      </c>
      <c r="R119" s="18">
        <f t="shared" ref="R119" si="15">COUNTIF(R8:R110,"")</f>
        <v>103</v>
      </c>
    </row>
    <row r="121" spans="3:21">
      <c r="C121" s="28" t="s">
        <v>35</v>
      </c>
      <c r="D121" s="65"/>
    </row>
    <row r="122" spans="3:21">
      <c r="C122" s="56" t="s">
        <v>4</v>
      </c>
      <c r="D122" s="20">
        <f>COUNTIF(V$8:V$110,C122)</f>
        <v>0</v>
      </c>
    </row>
    <row r="123" spans="3:21">
      <c r="C123" s="57" t="s">
        <v>50</v>
      </c>
      <c r="D123" s="20">
        <f>COUNTIF(V8:V110,"*FAIL*")</f>
        <v>0</v>
      </c>
    </row>
    <row r="124" spans="3:21">
      <c r="C124" s="57" t="s">
        <v>51</v>
      </c>
      <c r="D124" s="20">
        <f>COUNTIF(V8:V110,"*INCOMPLETE*")</f>
        <v>103</v>
      </c>
    </row>
    <row r="125" spans="3:21">
      <c r="C125" s="57" t="s">
        <v>43</v>
      </c>
      <c r="D125" s="20">
        <f>COUNTIF(V8:V110,"*SUPP*")</f>
        <v>0</v>
      </c>
    </row>
    <row r="126" spans="3:21">
      <c r="C126" s="57" t="s">
        <v>41</v>
      </c>
      <c r="D126" s="20">
        <f>COUNTIF(V8:V110,"*SPECIALS*")</f>
        <v>0</v>
      </c>
    </row>
    <row r="127" spans="3:21">
      <c r="C127" s="57" t="s">
        <v>42</v>
      </c>
      <c r="D127" s="20">
        <f>COUNTIF(V8:V110,"*ACADEMIC LEAVE*")</f>
        <v>0</v>
      </c>
    </row>
    <row r="128" spans="3:21">
      <c r="C128" s="57" t="s">
        <v>49</v>
      </c>
      <c r="D128" s="20">
        <f>COUNTIF(V8:V110,"*DEREGISTER*")</f>
        <v>0</v>
      </c>
    </row>
    <row r="129" spans="1:22">
      <c r="C129" s="57" t="s">
        <v>52</v>
      </c>
      <c r="D129" s="20">
        <f>COUNTIF(V8:V110,"*WITHHOLD*")</f>
        <v>0</v>
      </c>
    </row>
    <row r="130" spans="1:22">
      <c r="C130" s="57" t="s">
        <v>47</v>
      </c>
      <c r="D130" s="20">
        <f>COUNTIF(V8:V110,"*STAY OUT*")</f>
        <v>0</v>
      </c>
    </row>
    <row r="131" spans="1:22">
      <c r="C131" s="57" t="s">
        <v>48</v>
      </c>
      <c r="D131" s="20">
        <f>COUNTIF(V8:V110,"*REPEAT*")</f>
        <v>0</v>
      </c>
    </row>
    <row r="132" spans="1:22">
      <c r="C132" s="58" t="s">
        <v>12</v>
      </c>
      <c r="D132" s="43">
        <f>SUM(D122:D129)</f>
        <v>103</v>
      </c>
    </row>
    <row r="133" spans="1:22">
      <c r="A133" s="22"/>
      <c r="B133" s="23"/>
      <c r="D133" s="67"/>
      <c r="E133" s="23"/>
      <c r="N133" s="44"/>
    </row>
    <row r="134" spans="1:22">
      <c r="A134" s="22" t="s">
        <v>13</v>
      </c>
      <c r="B134" s="89" t="s">
        <v>59</v>
      </c>
      <c r="C134" s="24"/>
      <c r="D134" s="67" t="s">
        <v>14</v>
      </c>
      <c r="E134" s="2"/>
      <c r="N134" s="26" t="s">
        <v>15</v>
      </c>
      <c r="O134" s="27"/>
      <c r="P134" s="27"/>
      <c r="Q134" s="27"/>
      <c r="R134" s="25"/>
      <c r="S134" s="27"/>
      <c r="T134" s="27"/>
      <c r="U134" s="27"/>
      <c r="V134" s="27"/>
    </row>
    <row r="135" spans="1:22">
      <c r="A135" s="22" t="s">
        <v>16</v>
      </c>
      <c r="B135" s="89" t="s">
        <v>60</v>
      </c>
      <c r="C135" s="24"/>
      <c r="D135" s="67" t="s">
        <v>17</v>
      </c>
      <c r="E135" s="2"/>
      <c r="N135" s="28" t="s">
        <v>18</v>
      </c>
      <c r="O135" s="27"/>
      <c r="P135" s="27"/>
      <c r="Q135" s="27"/>
      <c r="R135" s="25"/>
      <c r="S135" s="27"/>
      <c r="T135" s="27" t="s">
        <v>19</v>
      </c>
      <c r="U135" s="27"/>
      <c r="V135" s="27"/>
    </row>
    <row r="136" spans="1:22">
      <c r="A136" s="22" t="s">
        <v>20</v>
      </c>
      <c r="B136" s="89" t="s">
        <v>61</v>
      </c>
      <c r="C136" s="24"/>
      <c r="D136" s="67" t="s">
        <v>21</v>
      </c>
      <c r="E136" s="2"/>
      <c r="N136" s="28" t="s">
        <v>69</v>
      </c>
      <c r="O136" s="27"/>
      <c r="P136" s="27"/>
      <c r="Q136" s="27"/>
      <c r="R136" s="25"/>
      <c r="S136" s="27"/>
      <c r="T136" s="27"/>
      <c r="U136" s="27"/>
      <c r="V136" s="27"/>
    </row>
    <row r="137" spans="1:22">
      <c r="A137" s="22" t="s">
        <v>22</v>
      </c>
      <c r="B137" s="89" t="s">
        <v>62</v>
      </c>
      <c r="C137" s="24"/>
      <c r="D137" s="67" t="s">
        <v>23</v>
      </c>
      <c r="E137" s="2"/>
      <c r="N137" s="27"/>
      <c r="O137" s="27"/>
      <c r="P137" s="27"/>
      <c r="Q137" s="27"/>
      <c r="R137" s="25"/>
      <c r="S137" s="27"/>
      <c r="T137" s="27"/>
      <c r="U137" s="27"/>
      <c r="V137" s="27"/>
    </row>
    <row r="138" spans="1:22">
      <c r="A138" s="22" t="s">
        <v>25</v>
      </c>
      <c r="B138" s="89" t="s">
        <v>63</v>
      </c>
      <c r="C138" s="24"/>
      <c r="D138" s="67" t="s">
        <v>26</v>
      </c>
      <c r="E138" s="2"/>
      <c r="N138" s="26" t="s">
        <v>24</v>
      </c>
      <c r="O138" s="27"/>
      <c r="P138" s="27"/>
      <c r="Q138" s="27"/>
      <c r="R138" s="29"/>
      <c r="S138" s="27"/>
      <c r="T138" s="27"/>
      <c r="U138" s="27"/>
      <c r="V138" s="27"/>
    </row>
    <row r="139" spans="1:22">
      <c r="A139" s="22" t="s">
        <v>27</v>
      </c>
      <c r="B139" s="89" t="s">
        <v>66</v>
      </c>
      <c r="C139" s="24"/>
      <c r="D139" s="67"/>
      <c r="N139" s="28" t="s">
        <v>18</v>
      </c>
      <c r="O139" s="27"/>
      <c r="P139" s="27"/>
      <c r="Q139" s="27"/>
      <c r="R139" s="29"/>
      <c r="S139" s="27"/>
      <c r="T139" s="27" t="s">
        <v>19</v>
      </c>
      <c r="U139" s="27"/>
      <c r="V139" s="27"/>
    </row>
    <row r="140" spans="1:22">
      <c r="A140" s="22" t="s">
        <v>28</v>
      </c>
      <c r="B140" s="89" t="s">
        <v>64</v>
      </c>
      <c r="C140" s="24"/>
      <c r="D140" s="67"/>
      <c r="N140" s="28" t="s">
        <v>38</v>
      </c>
      <c r="O140" s="27"/>
      <c r="P140" s="27"/>
      <c r="Q140" s="27"/>
      <c r="S140" s="27"/>
      <c r="T140" s="27"/>
      <c r="U140" s="27"/>
      <c r="V140" s="27"/>
    </row>
    <row r="141" spans="1:22">
      <c r="A141" s="22" t="s">
        <v>29</v>
      </c>
      <c r="B141" s="376" t="s">
        <v>365</v>
      </c>
      <c r="C141" s="24"/>
      <c r="D141" s="67"/>
      <c r="N141" s="27"/>
      <c r="O141" s="27"/>
      <c r="P141" s="27"/>
      <c r="Q141" s="27"/>
      <c r="S141" s="27"/>
      <c r="T141" s="27"/>
      <c r="U141" s="27"/>
      <c r="V141" s="27"/>
    </row>
    <row r="142" spans="1:22">
      <c r="A142" s="22" t="s">
        <v>30</v>
      </c>
      <c r="B142" s="23"/>
      <c r="C142" s="24"/>
      <c r="D142" s="6"/>
      <c r="N142" s="26" t="s">
        <v>39</v>
      </c>
      <c r="O142" s="27"/>
      <c r="P142" s="27"/>
      <c r="Q142" s="27"/>
      <c r="S142" s="27"/>
      <c r="T142" s="27"/>
      <c r="U142" s="27"/>
      <c r="V142" s="27"/>
    </row>
    <row r="143" spans="1:22">
      <c r="A143" s="22" t="s">
        <v>31</v>
      </c>
      <c r="B143" s="2"/>
      <c r="C143" s="24"/>
      <c r="D143" s="83" t="s">
        <v>46</v>
      </c>
      <c r="E143" s="22" t="s">
        <v>32</v>
      </c>
      <c r="N143" s="28" t="s">
        <v>18</v>
      </c>
      <c r="O143" s="27"/>
      <c r="P143" s="27"/>
      <c r="Q143" s="27"/>
      <c r="S143" s="27"/>
      <c r="T143" s="27" t="s">
        <v>19</v>
      </c>
      <c r="U143" s="27"/>
      <c r="V143" s="27"/>
    </row>
    <row r="144" spans="1:22">
      <c r="D144" s="66"/>
      <c r="N144" s="28" t="s">
        <v>40</v>
      </c>
      <c r="O144" s="27"/>
      <c r="P144" s="27"/>
      <c r="Q144" s="27"/>
      <c r="S144" s="27"/>
      <c r="T144" s="27"/>
      <c r="U144" s="27"/>
      <c r="V144" s="27"/>
    </row>
    <row r="145" spans="4:4">
      <c r="D145" s="68"/>
    </row>
    <row r="146" spans="4:4">
      <c r="D146" s="66"/>
    </row>
    <row r="147" spans="4:4">
      <c r="D147" s="66"/>
    </row>
    <row r="148" spans="4:4">
      <c r="D148" s="66"/>
    </row>
    <row r="149" spans="4:4">
      <c r="D149" s="66"/>
    </row>
    <row r="150" spans="4:4">
      <c r="D150" s="66"/>
    </row>
    <row r="151" spans="4:4">
      <c r="D151" s="66"/>
    </row>
    <row r="152" spans="4:4">
      <c r="D152" s="66"/>
    </row>
    <row r="153" spans="4:4">
      <c r="D153" s="66"/>
    </row>
    <row r="154" spans="4:4">
      <c r="D154" s="66"/>
    </row>
    <row r="155" spans="4:4">
      <c r="D155" s="66"/>
    </row>
    <row r="156" spans="4:4">
      <c r="D156" s="66"/>
    </row>
    <row r="157" spans="4:4">
      <c r="D157" s="66"/>
    </row>
    <row r="158" spans="4:4">
      <c r="D158" s="66"/>
    </row>
    <row r="159" spans="4:4">
      <c r="D159" s="66"/>
    </row>
    <row r="160" spans="4:4">
      <c r="D160" s="66"/>
    </row>
    <row r="161" spans="4:4">
      <c r="D161" s="66"/>
    </row>
    <row r="162" spans="4:4">
      <c r="D162" s="66"/>
    </row>
    <row r="163" spans="4:4">
      <c r="D163" s="66"/>
    </row>
    <row r="164" spans="4:4">
      <c r="D164" s="66"/>
    </row>
    <row r="165" spans="4:4">
      <c r="D165" s="66"/>
    </row>
    <row r="166" spans="4:4">
      <c r="D166" s="66"/>
    </row>
    <row r="167" spans="4:4">
      <c r="D167" s="66"/>
    </row>
    <row r="168" spans="4:4">
      <c r="D168" s="66"/>
    </row>
    <row r="169" spans="4:4">
      <c r="D169" s="66"/>
    </row>
    <row r="170" spans="4:4">
      <c r="D170" s="66"/>
    </row>
  </sheetData>
  <autoFilter ref="V1:V145" xr:uid="{00000000-0009-0000-0000-000000000000}"/>
  <mergeCells count="6">
    <mergeCell ref="D6:D7"/>
    <mergeCell ref="W6:W7"/>
    <mergeCell ref="A4:V4"/>
    <mergeCell ref="A1:V1"/>
    <mergeCell ref="A2:V2"/>
    <mergeCell ref="A3:V3"/>
  </mergeCells>
  <conditionalFormatting sqref="E8:I111">
    <cfRule type="cellIs" dxfId="33" priority="118" stopIfTrue="1" operator="lessThan">
      <formula>40</formula>
    </cfRule>
  </conditionalFormatting>
  <conditionalFormatting sqref="J8:Q8 K9:Q110 J9:J111">
    <cfRule type="cellIs" dxfId="31" priority="2" stopIfTrue="1" operator="lessThan">
      <formula>40</formula>
    </cfRule>
  </conditionalFormatting>
  <conditionalFormatting sqref="R8:R110">
    <cfRule type="cellIs" dxfId="30" priority="1" operator="lessThan">
      <formula>40</formula>
    </cfRule>
  </conditionalFormatting>
  <pageMargins left="0.4" right="0" top="0.20069444444444401" bottom="0.24791666666666701" header="0" footer="0"/>
  <pageSetup paperSize="9" scale="59" orientation="landscape" r:id="rId1"/>
  <headerFooter alignWithMargins="0"/>
  <rowBreaks count="1" manualBreakCount="1">
    <brk id="44" max="2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H15" sqref="H15"/>
    </sheetView>
  </sheetViews>
  <sheetFormatPr defaultRowHeight="12.6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34"/>
  <sheetViews>
    <sheetView topLeftCell="A97" zoomScale="60" zoomScaleNormal="60" workbookViewId="0">
      <selection activeCell="A84" sqref="A84:XFD84"/>
    </sheetView>
  </sheetViews>
  <sheetFormatPr defaultRowHeight="12.6"/>
  <cols>
    <col min="2" max="2" width="24.44140625" customWidth="1"/>
  </cols>
  <sheetData>
    <row r="1" spans="1:26" ht="14.4">
      <c r="A1" s="100"/>
      <c r="B1" s="100"/>
      <c r="C1" s="100"/>
      <c r="D1" s="100"/>
      <c r="E1" s="100"/>
      <c r="F1" s="100"/>
      <c r="G1" s="102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3"/>
      <c r="W1" s="100"/>
      <c r="X1" s="100"/>
      <c r="Y1" s="100"/>
      <c r="Z1" s="100"/>
    </row>
    <row r="2" spans="1:26" ht="14.4">
      <c r="A2" s="100"/>
      <c r="B2" s="100"/>
      <c r="C2" s="100"/>
      <c r="D2" s="100"/>
      <c r="E2" s="100"/>
      <c r="F2" s="100"/>
      <c r="G2" s="102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3"/>
      <c r="W2" s="100"/>
      <c r="X2" s="100"/>
      <c r="Y2" s="100"/>
      <c r="Z2" s="100"/>
    </row>
    <row r="3" spans="1:26" ht="14.4">
      <c r="A3" s="100"/>
      <c r="B3" s="100"/>
      <c r="C3" s="100"/>
      <c r="D3" s="100"/>
      <c r="E3" s="100"/>
      <c r="F3" s="100"/>
      <c r="G3" s="102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3"/>
      <c r="W3" s="100"/>
      <c r="X3" s="100"/>
      <c r="Y3" s="100"/>
      <c r="Z3" s="100"/>
    </row>
    <row r="4" spans="1:26" ht="14.4">
      <c r="A4" s="100"/>
      <c r="B4" s="100"/>
      <c r="C4" s="100"/>
      <c r="D4" s="100"/>
      <c r="E4" s="100"/>
      <c r="F4" s="100"/>
      <c r="G4" s="102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3"/>
      <c r="W4" s="100"/>
      <c r="X4" s="100"/>
      <c r="Y4" s="100"/>
      <c r="Z4" s="100"/>
    </row>
    <row r="5" spans="1:26" ht="14.4">
      <c r="A5" s="100"/>
      <c r="B5" s="100"/>
      <c r="C5" s="100"/>
      <c r="D5" s="100"/>
      <c r="E5" s="100"/>
      <c r="F5" s="100"/>
      <c r="G5" s="102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3"/>
      <c r="W5" s="100"/>
      <c r="X5" s="100"/>
      <c r="Y5" s="100"/>
      <c r="Z5" s="100"/>
    </row>
    <row r="6" spans="1:26" ht="30">
      <c r="A6" s="768" t="s">
        <v>326</v>
      </c>
      <c r="B6" s="769"/>
      <c r="C6" s="769"/>
      <c r="D6" s="769"/>
      <c r="E6" s="769"/>
      <c r="F6" s="769"/>
      <c r="G6" s="769"/>
      <c r="H6" s="769"/>
      <c r="I6" s="769"/>
      <c r="J6" s="769"/>
      <c r="K6" s="769"/>
      <c r="L6" s="769"/>
      <c r="M6" s="769"/>
      <c r="N6" s="769"/>
      <c r="O6" s="769"/>
      <c r="P6" s="769"/>
      <c r="Q6" s="769"/>
      <c r="R6" s="769"/>
      <c r="S6" s="769"/>
      <c r="T6" s="769"/>
      <c r="U6" s="769"/>
      <c r="V6" s="769"/>
      <c r="W6" s="769"/>
      <c r="X6" s="769"/>
      <c r="Y6" s="769"/>
      <c r="Z6" s="104"/>
    </row>
    <row r="7" spans="1:26" ht="22.8">
      <c r="A7" s="770" t="s">
        <v>327</v>
      </c>
      <c r="B7" s="769"/>
      <c r="C7" s="769"/>
      <c r="D7" s="769"/>
      <c r="E7" s="769"/>
      <c r="F7" s="769"/>
      <c r="G7" s="769"/>
      <c r="H7" s="769"/>
      <c r="I7" s="769"/>
      <c r="J7" s="769"/>
      <c r="K7" s="769"/>
      <c r="L7" s="769"/>
      <c r="M7" s="769"/>
      <c r="N7" s="769"/>
      <c r="O7" s="769"/>
      <c r="P7" s="769"/>
      <c r="Q7" s="769"/>
      <c r="R7" s="769"/>
      <c r="S7" s="769"/>
      <c r="T7" s="769"/>
      <c r="U7" s="769"/>
      <c r="V7" s="769"/>
      <c r="W7" s="769"/>
      <c r="X7" s="769"/>
      <c r="Y7" s="769"/>
      <c r="Z7" s="104"/>
    </row>
    <row r="8" spans="1:26" ht="22.8">
      <c r="A8" s="770" t="s">
        <v>328</v>
      </c>
      <c r="B8" s="769"/>
      <c r="C8" s="769"/>
      <c r="D8" s="769"/>
      <c r="E8" s="769"/>
      <c r="F8" s="769"/>
      <c r="G8" s="769"/>
      <c r="H8" s="769"/>
      <c r="I8" s="769"/>
      <c r="J8" s="769"/>
      <c r="K8" s="769"/>
      <c r="L8" s="769"/>
      <c r="M8" s="769"/>
      <c r="N8" s="769"/>
      <c r="O8" s="769"/>
      <c r="P8" s="769"/>
      <c r="Q8" s="769"/>
      <c r="R8" s="769"/>
      <c r="S8" s="769"/>
      <c r="T8" s="769"/>
      <c r="U8" s="769"/>
      <c r="V8" s="769"/>
      <c r="W8" s="769"/>
      <c r="X8" s="769"/>
      <c r="Y8" s="769"/>
      <c r="Z8" s="105"/>
    </row>
    <row r="9" spans="1:26" ht="22.8">
      <c r="A9" s="771" t="s">
        <v>329</v>
      </c>
      <c r="B9" s="769"/>
      <c r="C9" s="769"/>
      <c r="D9" s="769"/>
      <c r="E9" s="769"/>
      <c r="F9" s="769"/>
      <c r="G9" s="769"/>
      <c r="H9" s="769"/>
      <c r="I9" s="769"/>
      <c r="J9" s="769"/>
      <c r="K9" s="769"/>
      <c r="L9" s="769"/>
      <c r="M9" s="769"/>
      <c r="N9" s="769"/>
      <c r="O9" s="769"/>
      <c r="P9" s="769"/>
      <c r="Q9" s="769"/>
      <c r="R9" s="769"/>
      <c r="S9" s="769"/>
      <c r="T9" s="769"/>
      <c r="U9" s="769"/>
      <c r="V9" s="769"/>
      <c r="W9" s="769"/>
      <c r="X9" s="769"/>
      <c r="Y9" s="769"/>
      <c r="Z9" s="107"/>
    </row>
    <row r="10" spans="1:26" ht="22.8">
      <c r="A10" s="108"/>
      <c r="B10" s="108"/>
      <c r="C10" s="108"/>
      <c r="D10" s="108"/>
      <c r="E10" s="772" t="s">
        <v>330</v>
      </c>
      <c r="F10" s="769"/>
      <c r="G10" s="773" t="s">
        <v>366</v>
      </c>
      <c r="H10" s="769"/>
      <c r="I10" s="110"/>
      <c r="J10" s="106"/>
      <c r="K10" s="106"/>
      <c r="L10" s="104"/>
      <c r="M10" s="104"/>
      <c r="N10" s="772" t="s">
        <v>338</v>
      </c>
      <c r="O10" s="769"/>
      <c r="P10" s="771" t="s">
        <v>367</v>
      </c>
      <c r="Q10" s="769"/>
      <c r="R10" s="769"/>
      <c r="S10" s="111"/>
      <c r="T10" s="106"/>
      <c r="U10" s="106"/>
      <c r="V10" s="106"/>
      <c r="W10" s="108"/>
      <c r="X10" s="108"/>
      <c r="Y10" s="108"/>
      <c r="Z10" s="107"/>
    </row>
    <row r="11" spans="1:26" ht="15.6">
      <c r="A11" s="108"/>
      <c r="B11" s="108"/>
      <c r="C11" s="108"/>
      <c r="D11" s="108"/>
      <c r="E11" s="108"/>
      <c r="F11" s="108"/>
      <c r="G11" s="112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13"/>
      <c r="W11" s="108"/>
      <c r="X11" s="108"/>
      <c r="Y11" s="108"/>
      <c r="Z11" s="107"/>
    </row>
    <row r="12" spans="1:26" ht="17.399999999999999">
      <c r="A12" s="774" t="s">
        <v>277</v>
      </c>
      <c r="B12" s="774" t="s">
        <v>278</v>
      </c>
      <c r="C12" s="774" t="s">
        <v>279</v>
      </c>
      <c r="D12" s="778" t="s">
        <v>280</v>
      </c>
      <c r="E12" s="779"/>
      <c r="F12" s="779"/>
      <c r="G12" s="756"/>
      <c r="H12" s="780" t="s">
        <v>281</v>
      </c>
      <c r="I12" s="779"/>
      <c r="J12" s="756"/>
      <c r="K12" s="780" t="s">
        <v>339</v>
      </c>
      <c r="L12" s="779"/>
      <c r="M12" s="779"/>
      <c r="N12" s="756"/>
      <c r="O12" s="781" t="s">
        <v>340</v>
      </c>
      <c r="P12" s="780" t="s">
        <v>283</v>
      </c>
      <c r="Q12" s="779"/>
      <c r="R12" s="779"/>
      <c r="S12" s="779"/>
      <c r="T12" s="779"/>
      <c r="U12" s="756"/>
      <c r="V12" s="782" t="s">
        <v>284</v>
      </c>
      <c r="W12" s="752" t="s">
        <v>285</v>
      </c>
      <c r="X12" s="752" t="s">
        <v>286</v>
      </c>
      <c r="Y12" s="752" t="s">
        <v>287</v>
      </c>
      <c r="Z12" s="114"/>
    </row>
    <row r="13" spans="1:26" ht="99.6">
      <c r="A13" s="753"/>
      <c r="B13" s="753"/>
      <c r="C13" s="753"/>
      <c r="D13" s="116" t="s">
        <v>288</v>
      </c>
      <c r="E13" s="116" t="s">
        <v>289</v>
      </c>
      <c r="F13" s="116" t="s">
        <v>290</v>
      </c>
      <c r="G13" s="117" t="s">
        <v>33</v>
      </c>
      <c r="H13" s="118" t="s">
        <v>291</v>
      </c>
      <c r="I13" s="118" t="s">
        <v>292</v>
      </c>
      <c r="J13" s="119" t="s">
        <v>33</v>
      </c>
      <c r="K13" s="118" t="s">
        <v>341</v>
      </c>
      <c r="L13" s="118" t="s">
        <v>342</v>
      </c>
      <c r="M13" s="118" t="s">
        <v>343</v>
      </c>
      <c r="N13" s="118" t="s">
        <v>344</v>
      </c>
      <c r="O13" s="753"/>
      <c r="P13" s="118" t="s">
        <v>294</v>
      </c>
      <c r="Q13" s="118" t="s">
        <v>295</v>
      </c>
      <c r="R13" s="118" t="s">
        <v>296</v>
      </c>
      <c r="S13" s="118" t="s">
        <v>297</v>
      </c>
      <c r="T13" s="118" t="s">
        <v>298</v>
      </c>
      <c r="U13" s="118" t="s">
        <v>299</v>
      </c>
      <c r="V13" s="753"/>
      <c r="W13" s="753"/>
      <c r="X13" s="753"/>
      <c r="Y13" s="753"/>
      <c r="Z13" s="114"/>
    </row>
    <row r="14" spans="1:26" ht="21">
      <c r="A14" s="754"/>
      <c r="B14" s="754"/>
      <c r="C14" s="754"/>
      <c r="D14" s="120">
        <v>30</v>
      </c>
      <c r="E14" s="120">
        <v>30</v>
      </c>
      <c r="F14" s="120">
        <v>30</v>
      </c>
      <c r="G14" s="121">
        <v>10</v>
      </c>
      <c r="H14" s="120">
        <v>10</v>
      </c>
      <c r="I14" s="120">
        <v>5</v>
      </c>
      <c r="J14" s="122">
        <v>5</v>
      </c>
      <c r="K14" s="120">
        <v>15</v>
      </c>
      <c r="L14" s="120">
        <v>15</v>
      </c>
      <c r="M14" s="120">
        <v>15</v>
      </c>
      <c r="N14" s="122">
        <v>15</v>
      </c>
      <c r="O14" s="754"/>
      <c r="P14" s="123">
        <v>30</v>
      </c>
      <c r="Q14" s="123">
        <v>20</v>
      </c>
      <c r="R14" s="123">
        <v>20</v>
      </c>
      <c r="S14" s="123">
        <v>20</v>
      </c>
      <c r="T14" s="123">
        <v>20</v>
      </c>
      <c r="U14" s="124">
        <v>70</v>
      </c>
      <c r="V14" s="754"/>
      <c r="W14" s="754"/>
      <c r="X14" s="754"/>
      <c r="Y14" s="754"/>
      <c r="Z14" s="125"/>
    </row>
    <row r="15" spans="1:26" ht="25.8">
      <c r="A15" s="127">
        <v>1</v>
      </c>
      <c r="B15" s="377" t="s">
        <v>71</v>
      </c>
      <c r="C15" s="129" t="s">
        <v>72</v>
      </c>
      <c r="D15" s="133">
        <v>24</v>
      </c>
      <c r="E15" s="133">
        <v>9</v>
      </c>
      <c r="F15" s="133">
        <v>30</v>
      </c>
      <c r="G15" s="132">
        <f>IF(COUNTA($D15:$F15)&gt;0,SUM($D15/$D$14,$E15/$E$14,$F15/$F$14)*$G$14/COUNTA($D15:$F15),0)</f>
        <v>7</v>
      </c>
      <c r="H15" s="133">
        <v>9</v>
      </c>
      <c r="I15" s="133">
        <v>5</v>
      </c>
      <c r="J15" s="132">
        <f>IF(COUNTA($H15:$I15)&gt;0,SUM($H15/$H$14,$I15/$I$14)*$J$14/COUNTA($H15:$I15),0)</f>
        <v>4.75</v>
      </c>
      <c r="K15" s="133">
        <v>13</v>
      </c>
      <c r="L15" s="133"/>
      <c r="M15" s="133"/>
      <c r="N15" s="132">
        <f>IF(COUNTA($K15:$M15)&gt;0,SUM($K15/$K$14,$L15/$L$14,$M15/$M$14)*$N$14/COUNTA($K15:$M15),0)</f>
        <v>13</v>
      </c>
      <c r="O15" s="134">
        <f>IF(ROUNDDOWN(SUM($G15,$J15,$N15,0.05),1)&gt;0,ROUNDDOWN(SUM($G15,$J15,$N15,0.05),1),"")</f>
        <v>24.8</v>
      </c>
      <c r="P15" s="133">
        <v>12</v>
      </c>
      <c r="Q15" s="133">
        <v>6</v>
      </c>
      <c r="R15" s="133"/>
      <c r="S15" s="133">
        <v>10</v>
      </c>
      <c r="T15" s="133"/>
      <c r="U15" s="135">
        <f>IF(OR(COUNTIF($P15:$T15,"&gt;0")=0,COUNTA($P$14)=0),"",(IF(COUNTA($Q15:$T15)&lt;=2,SUM($P15:$T15),IF(COUNTA($Q15:$T15)=3,SUM($P15:$T15)-MIN($Q15:$T15),SUM($P15:$T15)-MIN($Q15:$T15)-SMALL($Q15:$T15,2))))*7/(SUM($P$14:$R$14)/10))</f>
        <v>28</v>
      </c>
      <c r="V15" s="136">
        <f>IF(ROUNDDOWN(SUM($O15,$U15,0.5),0)&gt;0,ROUNDDOWN(SUM($O15,$U15,0.5),0),"")</f>
        <v>53</v>
      </c>
      <c r="W15" s="136"/>
      <c r="X15" s="136"/>
      <c r="Y15" s="137" t="str">
        <f>IF(AND(N15&lt;$N$14/2,COUNTIF($P15:$T15,"&gt;0")&gt;0),"FAIL LABS",IF(OR($U15=0,$U15=""),"",IF($V15&gt;=70,"A",IF($V15&gt;=60,"B",IF($V15&gt;=50,"C",IF($V15&gt;=40,"D","E"))))))</f>
        <v>C</v>
      </c>
      <c r="Z15" s="100"/>
    </row>
    <row r="16" spans="1:26" ht="25.8">
      <c r="A16" s="127">
        <v>2</v>
      </c>
      <c r="B16" s="378" t="s">
        <v>73</v>
      </c>
      <c r="C16" s="140" t="s">
        <v>74</v>
      </c>
      <c r="D16" s="133">
        <v>30</v>
      </c>
      <c r="E16" s="133">
        <v>1.5</v>
      </c>
      <c r="F16" s="133">
        <v>18</v>
      </c>
      <c r="G16" s="132">
        <f t="shared" ref="G16:G79" si="0">IF(COUNTA($D16:$F16)&gt;0,SUM($D16/$D$14,$E16/$E$14,$F16/$F$14)*$G$14/COUNTA($D16:$F16),0)</f>
        <v>5.5</v>
      </c>
      <c r="H16" s="133">
        <v>8</v>
      </c>
      <c r="I16" s="133">
        <v>5</v>
      </c>
      <c r="J16" s="132">
        <f t="shared" ref="J16:J79" si="1">IF(COUNTA($H16:$I16)&gt;0,SUM($H16/$H$14,$I16/$I$14)*$J$14/COUNTA($H16:$I16),0)</f>
        <v>4.5</v>
      </c>
      <c r="K16" s="133">
        <v>12</v>
      </c>
      <c r="L16" s="133"/>
      <c r="M16" s="133"/>
      <c r="N16" s="132">
        <f t="shared" ref="N16:N79" si="2">IF(COUNTA($K16:$M16)&gt;0,SUM($K16/$K$14,$L16/$L$14,$M16/$M$14)*$N$14/COUNTA($K16:$M16),0)</f>
        <v>12</v>
      </c>
      <c r="O16" s="134">
        <f t="shared" ref="O16:O79" si="3">IF(ROUNDDOWN(SUM($G16,$J16,$N16,0.05),1)&gt;0,ROUNDDOWN(SUM($G16,$J16,$N16,0.05),1),"")</f>
        <v>22</v>
      </c>
      <c r="P16" s="133">
        <v>8</v>
      </c>
      <c r="Q16" s="133">
        <v>8</v>
      </c>
      <c r="R16" s="133"/>
      <c r="S16" s="133">
        <v>2</v>
      </c>
      <c r="T16" s="133"/>
      <c r="U16" s="135">
        <f t="shared" ref="U16:U79" si="4">IF(OR(COUNTIF($P16:$T16,"&gt;0")=0,COUNTA($P$14)=0),"",(IF(COUNTA($Q16:$T16)&lt;=2,SUM($P16:$T16),IF(COUNTA($Q16:$T16)=3,SUM($P16:$T16)-MIN($Q16:$T16),SUM($P16:$T16)-MIN($Q16:$T16)-SMALL($Q16:$T16,2))))*7/(SUM($P$14:$R$14)/10))</f>
        <v>18</v>
      </c>
      <c r="V16" s="136">
        <f t="shared" ref="V16:V79" si="5">IF(ROUNDDOWN(SUM($O16,$U16,0.5),0)&gt;0,ROUNDDOWN(SUM($O16,$U16,0.5),0),"")</f>
        <v>40</v>
      </c>
      <c r="W16" s="136"/>
      <c r="X16" s="136"/>
      <c r="Y16" s="137" t="str">
        <f t="shared" ref="Y16:Y79" si="6">IF(AND(N16&lt;$N$14/2,COUNTIF($P16:$T16,"&gt;0")&gt;0),"FAIL LABS",IF(OR($U16=0,$U16=""),"",IF($V16&gt;=70,"A",IF($V16&gt;=60,"B",IF($V16&gt;=50,"C",IF($V16&gt;=40,"D","E"))))))</f>
        <v>D</v>
      </c>
      <c r="Z16" s="100"/>
    </row>
    <row r="17" spans="1:26" ht="25.8">
      <c r="A17" s="127">
        <v>3</v>
      </c>
      <c r="B17" s="378" t="s">
        <v>75</v>
      </c>
      <c r="C17" s="140" t="s">
        <v>76</v>
      </c>
      <c r="D17" s="133">
        <v>21</v>
      </c>
      <c r="E17" s="133">
        <v>13.5</v>
      </c>
      <c r="F17" s="133">
        <v>30</v>
      </c>
      <c r="G17" s="132">
        <f t="shared" si="0"/>
        <v>7.166666666666667</v>
      </c>
      <c r="H17" s="133">
        <v>8</v>
      </c>
      <c r="I17" s="133">
        <v>5</v>
      </c>
      <c r="J17" s="132">
        <f t="shared" si="1"/>
        <v>4.5</v>
      </c>
      <c r="K17" s="133">
        <v>11</v>
      </c>
      <c r="L17" s="133"/>
      <c r="M17" s="133"/>
      <c r="N17" s="132">
        <f t="shared" si="2"/>
        <v>11</v>
      </c>
      <c r="O17" s="134">
        <f t="shared" si="3"/>
        <v>22.7</v>
      </c>
      <c r="P17" s="133"/>
      <c r="Q17" s="133"/>
      <c r="R17" s="133"/>
      <c r="S17" s="133"/>
      <c r="T17" s="133"/>
      <c r="U17" s="135" t="str">
        <f t="shared" si="4"/>
        <v/>
      </c>
      <c r="V17" s="136">
        <f t="shared" si="5"/>
        <v>23</v>
      </c>
      <c r="W17" s="136"/>
      <c r="X17" s="136"/>
      <c r="Y17" s="137" t="str">
        <f t="shared" si="6"/>
        <v/>
      </c>
      <c r="Z17" s="100"/>
    </row>
    <row r="18" spans="1:26" ht="25.8">
      <c r="A18" s="127">
        <v>4</v>
      </c>
      <c r="B18" s="378" t="s">
        <v>77</v>
      </c>
      <c r="C18" s="140" t="s">
        <v>78</v>
      </c>
      <c r="D18" s="133">
        <v>24</v>
      </c>
      <c r="E18" s="133">
        <v>6</v>
      </c>
      <c r="F18" s="133">
        <v>27</v>
      </c>
      <c r="G18" s="132">
        <f t="shared" si="0"/>
        <v>6.333333333333333</v>
      </c>
      <c r="H18" s="133">
        <v>10</v>
      </c>
      <c r="I18" s="133">
        <v>5</v>
      </c>
      <c r="J18" s="132">
        <f t="shared" si="1"/>
        <v>5</v>
      </c>
      <c r="K18" s="133">
        <v>12</v>
      </c>
      <c r="L18" s="133"/>
      <c r="M18" s="133"/>
      <c r="N18" s="132">
        <f t="shared" si="2"/>
        <v>12</v>
      </c>
      <c r="O18" s="134">
        <f t="shared" si="3"/>
        <v>23.3</v>
      </c>
      <c r="P18" s="133">
        <v>19</v>
      </c>
      <c r="Q18" s="133"/>
      <c r="R18" s="133">
        <v>7</v>
      </c>
      <c r="S18" s="133"/>
      <c r="T18" s="133">
        <v>5</v>
      </c>
      <c r="U18" s="135">
        <f t="shared" si="4"/>
        <v>31</v>
      </c>
      <c r="V18" s="136">
        <f t="shared" si="5"/>
        <v>54</v>
      </c>
      <c r="W18" s="136"/>
      <c r="X18" s="136"/>
      <c r="Y18" s="137" t="str">
        <f t="shared" si="6"/>
        <v>C</v>
      </c>
      <c r="Z18" s="100"/>
    </row>
    <row r="19" spans="1:26" ht="25.8">
      <c r="A19" s="127">
        <v>5</v>
      </c>
      <c r="B19" s="378" t="s">
        <v>79</v>
      </c>
      <c r="C19" s="140" t="s">
        <v>80</v>
      </c>
      <c r="D19" s="133">
        <v>24</v>
      </c>
      <c r="E19" s="133">
        <v>7.5</v>
      </c>
      <c r="F19" s="133">
        <v>30</v>
      </c>
      <c r="G19" s="132">
        <f t="shared" si="0"/>
        <v>6.833333333333333</v>
      </c>
      <c r="H19" s="133">
        <v>6</v>
      </c>
      <c r="I19" s="133">
        <v>5</v>
      </c>
      <c r="J19" s="132">
        <f t="shared" si="1"/>
        <v>4</v>
      </c>
      <c r="K19" s="133">
        <v>12</v>
      </c>
      <c r="L19" s="133"/>
      <c r="M19" s="133"/>
      <c r="N19" s="132">
        <f t="shared" si="2"/>
        <v>12</v>
      </c>
      <c r="O19" s="134">
        <f t="shared" si="3"/>
        <v>22.8</v>
      </c>
      <c r="P19" s="133">
        <v>18</v>
      </c>
      <c r="Q19" s="133"/>
      <c r="R19" s="133">
        <v>8</v>
      </c>
      <c r="S19" s="133"/>
      <c r="T19" s="133">
        <v>3</v>
      </c>
      <c r="U19" s="135">
        <f t="shared" si="4"/>
        <v>29</v>
      </c>
      <c r="V19" s="136">
        <f t="shared" si="5"/>
        <v>52</v>
      </c>
      <c r="W19" s="136"/>
      <c r="X19" s="136"/>
      <c r="Y19" s="137" t="str">
        <f t="shared" si="6"/>
        <v>C</v>
      </c>
      <c r="Z19" s="100"/>
    </row>
    <row r="20" spans="1:26" ht="25.8">
      <c r="A20" s="127">
        <v>6</v>
      </c>
      <c r="B20" s="379" t="s">
        <v>81</v>
      </c>
      <c r="C20" s="144" t="s">
        <v>82</v>
      </c>
      <c r="D20" s="133">
        <v>24</v>
      </c>
      <c r="E20" s="133">
        <v>1.5</v>
      </c>
      <c r="F20" s="133">
        <v>27</v>
      </c>
      <c r="G20" s="132">
        <f t="shared" si="0"/>
        <v>5.833333333333333</v>
      </c>
      <c r="H20" s="133">
        <v>7.5</v>
      </c>
      <c r="I20" s="133">
        <v>5</v>
      </c>
      <c r="J20" s="132">
        <f t="shared" si="1"/>
        <v>4.375</v>
      </c>
      <c r="K20" s="133">
        <v>12</v>
      </c>
      <c r="L20" s="133"/>
      <c r="M20" s="133"/>
      <c r="N20" s="132">
        <f t="shared" si="2"/>
        <v>12</v>
      </c>
      <c r="O20" s="134">
        <f t="shared" si="3"/>
        <v>22.2</v>
      </c>
      <c r="P20" s="133">
        <v>10</v>
      </c>
      <c r="Q20" s="133">
        <v>7</v>
      </c>
      <c r="R20" s="133"/>
      <c r="S20" s="133"/>
      <c r="T20" s="133">
        <v>6</v>
      </c>
      <c r="U20" s="135">
        <f t="shared" si="4"/>
        <v>23</v>
      </c>
      <c r="V20" s="136">
        <f t="shared" si="5"/>
        <v>45</v>
      </c>
      <c r="W20" s="136"/>
      <c r="X20" s="136"/>
      <c r="Y20" s="137" t="str">
        <f t="shared" si="6"/>
        <v>D</v>
      </c>
      <c r="Z20" s="100"/>
    </row>
    <row r="21" spans="1:26" ht="25.8">
      <c r="A21" s="127">
        <v>7</v>
      </c>
      <c r="B21" s="379" t="s">
        <v>83</v>
      </c>
      <c r="C21" s="144" t="s">
        <v>84</v>
      </c>
      <c r="D21" s="133">
        <v>24</v>
      </c>
      <c r="E21" s="133">
        <v>3</v>
      </c>
      <c r="F21" s="133">
        <v>30</v>
      </c>
      <c r="G21" s="132">
        <f t="shared" si="0"/>
        <v>6.333333333333333</v>
      </c>
      <c r="H21" s="133">
        <v>8</v>
      </c>
      <c r="I21" s="133">
        <v>5</v>
      </c>
      <c r="J21" s="132">
        <f t="shared" si="1"/>
        <v>4.5</v>
      </c>
      <c r="K21" s="133">
        <v>12</v>
      </c>
      <c r="L21" s="133"/>
      <c r="M21" s="133"/>
      <c r="N21" s="132">
        <f t="shared" si="2"/>
        <v>12</v>
      </c>
      <c r="O21" s="134">
        <f t="shared" si="3"/>
        <v>22.8</v>
      </c>
      <c r="P21" s="133">
        <v>11</v>
      </c>
      <c r="Q21" s="133">
        <v>5</v>
      </c>
      <c r="R21" s="133"/>
      <c r="S21" s="133"/>
      <c r="T21" s="133">
        <v>1</v>
      </c>
      <c r="U21" s="135">
        <f t="shared" si="4"/>
        <v>17</v>
      </c>
      <c r="V21" s="136">
        <f t="shared" si="5"/>
        <v>40</v>
      </c>
      <c r="W21" s="136"/>
      <c r="X21" s="136"/>
      <c r="Y21" s="137" t="str">
        <f t="shared" si="6"/>
        <v>D</v>
      </c>
      <c r="Z21" s="100"/>
    </row>
    <row r="22" spans="1:26" ht="25.8">
      <c r="A22" s="127">
        <v>8</v>
      </c>
      <c r="B22" s="379" t="s">
        <v>85</v>
      </c>
      <c r="C22" s="144" t="s">
        <v>86</v>
      </c>
      <c r="D22" s="133">
        <v>21</v>
      </c>
      <c r="E22" s="133">
        <v>3</v>
      </c>
      <c r="F22" s="133">
        <v>30</v>
      </c>
      <c r="G22" s="132">
        <f t="shared" si="0"/>
        <v>6</v>
      </c>
      <c r="H22" s="133">
        <v>8.5</v>
      </c>
      <c r="I22" s="133">
        <v>3.5</v>
      </c>
      <c r="J22" s="132">
        <f t="shared" si="1"/>
        <v>3.8749999999999996</v>
      </c>
      <c r="K22" s="133">
        <v>11</v>
      </c>
      <c r="L22" s="133"/>
      <c r="M22" s="133"/>
      <c r="N22" s="132">
        <f t="shared" si="2"/>
        <v>11</v>
      </c>
      <c r="O22" s="134">
        <f t="shared" si="3"/>
        <v>20.9</v>
      </c>
      <c r="P22" s="133">
        <v>10</v>
      </c>
      <c r="Q22" s="133"/>
      <c r="R22" s="133">
        <v>1</v>
      </c>
      <c r="S22" s="133">
        <v>3</v>
      </c>
      <c r="T22" s="133"/>
      <c r="U22" s="135">
        <f t="shared" si="4"/>
        <v>14</v>
      </c>
      <c r="V22" s="136">
        <f t="shared" si="5"/>
        <v>35</v>
      </c>
      <c r="W22" s="136"/>
      <c r="X22" s="136"/>
      <c r="Y22" s="137" t="str">
        <f t="shared" si="6"/>
        <v>E</v>
      </c>
      <c r="Z22" s="100"/>
    </row>
    <row r="23" spans="1:26" ht="25.8">
      <c r="A23" s="127">
        <v>9</v>
      </c>
      <c r="B23" s="379" t="s">
        <v>87</v>
      </c>
      <c r="C23" s="144" t="s">
        <v>88</v>
      </c>
      <c r="D23" s="133">
        <v>30</v>
      </c>
      <c r="E23" s="133">
        <v>7.5</v>
      </c>
      <c r="F23" s="133">
        <v>30</v>
      </c>
      <c r="G23" s="132">
        <f t="shared" si="0"/>
        <v>7.5</v>
      </c>
      <c r="H23" s="133">
        <v>8.5</v>
      </c>
      <c r="I23" s="133">
        <v>4</v>
      </c>
      <c r="J23" s="132">
        <f t="shared" si="1"/>
        <v>4.125</v>
      </c>
      <c r="K23" s="133">
        <v>13</v>
      </c>
      <c r="L23" s="133"/>
      <c r="M23" s="133"/>
      <c r="N23" s="132">
        <f t="shared" si="2"/>
        <v>13</v>
      </c>
      <c r="O23" s="134">
        <f t="shared" si="3"/>
        <v>24.6</v>
      </c>
      <c r="P23" s="133">
        <v>10</v>
      </c>
      <c r="Q23" s="133"/>
      <c r="R23" s="133">
        <v>10</v>
      </c>
      <c r="S23" s="133">
        <v>7</v>
      </c>
      <c r="T23" s="133"/>
      <c r="U23" s="135">
        <f t="shared" si="4"/>
        <v>27</v>
      </c>
      <c r="V23" s="136">
        <f t="shared" si="5"/>
        <v>52</v>
      </c>
      <c r="W23" s="136"/>
      <c r="X23" s="136"/>
      <c r="Y23" s="137" t="str">
        <f t="shared" si="6"/>
        <v>C</v>
      </c>
      <c r="Z23" s="100"/>
    </row>
    <row r="24" spans="1:26" ht="25.8">
      <c r="A24" s="127">
        <v>10</v>
      </c>
      <c r="B24" s="379" t="s">
        <v>89</v>
      </c>
      <c r="C24" s="144" t="s">
        <v>90</v>
      </c>
      <c r="D24" s="133">
        <v>24</v>
      </c>
      <c r="E24" s="133">
        <v>12</v>
      </c>
      <c r="F24" s="133">
        <v>27</v>
      </c>
      <c r="G24" s="132">
        <f t="shared" si="0"/>
        <v>7</v>
      </c>
      <c r="H24" s="133">
        <v>8</v>
      </c>
      <c r="I24" s="133">
        <v>5</v>
      </c>
      <c r="J24" s="132">
        <f t="shared" si="1"/>
        <v>4.5</v>
      </c>
      <c r="K24" s="133">
        <v>14</v>
      </c>
      <c r="L24" s="133"/>
      <c r="M24" s="133"/>
      <c r="N24" s="132">
        <f t="shared" si="2"/>
        <v>14</v>
      </c>
      <c r="O24" s="134">
        <f t="shared" si="3"/>
        <v>25.5</v>
      </c>
      <c r="P24" s="133">
        <v>12</v>
      </c>
      <c r="Q24" s="133"/>
      <c r="R24" s="133">
        <v>4</v>
      </c>
      <c r="S24" s="133"/>
      <c r="T24" s="133">
        <v>4</v>
      </c>
      <c r="U24" s="135">
        <f t="shared" si="4"/>
        <v>20</v>
      </c>
      <c r="V24" s="136">
        <f t="shared" si="5"/>
        <v>46</v>
      </c>
      <c r="W24" s="136"/>
      <c r="X24" s="136"/>
      <c r="Y24" s="137" t="str">
        <f t="shared" si="6"/>
        <v>D</v>
      </c>
      <c r="Z24" s="100"/>
    </row>
    <row r="25" spans="1:26" ht="25.8">
      <c r="A25" s="127">
        <v>11</v>
      </c>
      <c r="B25" s="379" t="s">
        <v>91</v>
      </c>
      <c r="C25" s="144" t="s">
        <v>92</v>
      </c>
      <c r="D25" s="133">
        <v>27</v>
      </c>
      <c r="E25" s="133">
        <v>25.5</v>
      </c>
      <c r="F25" s="133">
        <v>21</v>
      </c>
      <c r="G25" s="132">
        <f t="shared" si="0"/>
        <v>8.1666666666666661</v>
      </c>
      <c r="H25" s="133">
        <v>8</v>
      </c>
      <c r="I25" s="133">
        <v>4</v>
      </c>
      <c r="J25" s="132">
        <f t="shared" si="1"/>
        <v>4</v>
      </c>
      <c r="K25" s="133">
        <v>12</v>
      </c>
      <c r="L25" s="133"/>
      <c r="M25" s="133"/>
      <c r="N25" s="132">
        <f t="shared" si="2"/>
        <v>12</v>
      </c>
      <c r="O25" s="134">
        <f t="shared" si="3"/>
        <v>24.2</v>
      </c>
      <c r="P25" s="133">
        <v>12</v>
      </c>
      <c r="Q25" s="133">
        <v>7</v>
      </c>
      <c r="R25" s="133"/>
      <c r="S25" s="133">
        <v>7</v>
      </c>
      <c r="T25" s="133"/>
      <c r="U25" s="135">
        <f t="shared" si="4"/>
        <v>26</v>
      </c>
      <c r="V25" s="136">
        <f t="shared" si="5"/>
        <v>50</v>
      </c>
      <c r="W25" s="136"/>
      <c r="X25" s="136"/>
      <c r="Y25" s="137" t="str">
        <f t="shared" si="6"/>
        <v>C</v>
      </c>
      <c r="Z25" s="100"/>
    </row>
    <row r="26" spans="1:26" ht="25.8">
      <c r="A26" s="127">
        <v>12</v>
      </c>
      <c r="B26" s="379" t="s">
        <v>93</v>
      </c>
      <c r="C26" s="144" t="s">
        <v>94</v>
      </c>
      <c r="D26" s="133">
        <v>24</v>
      </c>
      <c r="E26" s="133">
        <v>4.5</v>
      </c>
      <c r="F26" s="133">
        <v>24</v>
      </c>
      <c r="G26" s="132">
        <f t="shared" si="0"/>
        <v>5.833333333333333</v>
      </c>
      <c r="H26" s="133">
        <v>8.5</v>
      </c>
      <c r="I26" s="133">
        <v>5</v>
      </c>
      <c r="J26" s="132">
        <f t="shared" si="1"/>
        <v>4.625</v>
      </c>
      <c r="K26" s="133">
        <v>11</v>
      </c>
      <c r="L26" s="133"/>
      <c r="M26" s="133"/>
      <c r="N26" s="132">
        <f t="shared" si="2"/>
        <v>11</v>
      </c>
      <c r="O26" s="134">
        <f t="shared" si="3"/>
        <v>21.5</v>
      </c>
      <c r="P26" s="133">
        <v>14</v>
      </c>
      <c r="Q26" s="133"/>
      <c r="R26" s="133">
        <v>9</v>
      </c>
      <c r="S26" s="133"/>
      <c r="T26" s="133">
        <v>1</v>
      </c>
      <c r="U26" s="135">
        <f t="shared" si="4"/>
        <v>24</v>
      </c>
      <c r="V26" s="136">
        <f t="shared" si="5"/>
        <v>46</v>
      </c>
      <c r="W26" s="136"/>
      <c r="X26" s="136"/>
      <c r="Y26" s="137" t="str">
        <f t="shared" si="6"/>
        <v>D</v>
      </c>
      <c r="Z26" s="100"/>
    </row>
    <row r="27" spans="1:26" ht="25.8">
      <c r="A27" s="127">
        <v>13</v>
      </c>
      <c r="B27" s="379" t="s">
        <v>95</v>
      </c>
      <c r="C27" s="144" t="s">
        <v>96</v>
      </c>
      <c r="D27" s="133">
        <v>27</v>
      </c>
      <c r="E27" s="133">
        <v>1.5</v>
      </c>
      <c r="F27" s="133">
        <v>21</v>
      </c>
      <c r="G27" s="132">
        <f t="shared" si="0"/>
        <v>5.5</v>
      </c>
      <c r="H27" s="133">
        <v>7.5</v>
      </c>
      <c r="I27" s="133">
        <v>5</v>
      </c>
      <c r="J27" s="132">
        <f t="shared" si="1"/>
        <v>4.375</v>
      </c>
      <c r="K27" s="133">
        <v>11</v>
      </c>
      <c r="L27" s="133"/>
      <c r="M27" s="133"/>
      <c r="N27" s="132">
        <f t="shared" si="2"/>
        <v>11</v>
      </c>
      <c r="O27" s="134">
        <f t="shared" si="3"/>
        <v>20.9</v>
      </c>
      <c r="P27" s="133">
        <v>14</v>
      </c>
      <c r="Q27" s="133"/>
      <c r="R27" s="133">
        <v>4</v>
      </c>
      <c r="S27" s="133"/>
      <c r="T27" s="133">
        <v>4</v>
      </c>
      <c r="U27" s="135">
        <f t="shared" si="4"/>
        <v>22</v>
      </c>
      <c r="V27" s="136">
        <f t="shared" si="5"/>
        <v>43</v>
      </c>
      <c r="W27" s="136"/>
      <c r="X27" s="136"/>
      <c r="Y27" s="137" t="str">
        <f t="shared" si="6"/>
        <v>D</v>
      </c>
      <c r="Z27" s="100"/>
    </row>
    <row r="28" spans="1:26" ht="25.8">
      <c r="A28" s="127">
        <v>14</v>
      </c>
      <c r="B28" s="379" t="s">
        <v>97</v>
      </c>
      <c r="C28" s="144" t="s">
        <v>98</v>
      </c>
      <c r="D28" s="133">
        <v>30</v>
      </c>
      <c r="E28" s="133">
        <v>10.5</v>
      </c>
      <c r="F28" s="133">
        <v>30</v>
      </c>
      <c r="G28" s="132">
        <f t="shared" si="0"/>
        <v>7.833333333333333</v>
      </c>
      <c r="H28" s="133">
        <v>6</v>
      </c>
      <c r="I28" s="133">
        <v>4</v>
      </c>
      <c r="J28" s="132">
        <f t="shared" si="1"/>
        <v>3.5</v>
      </c>
      <c r="K28" s="133">
        <v>11</v>
      </c>
      <c r="L28" s="133"/>
      <c r="M28" s="133"/>
      <c r="N28" s="132">
        <f t="shared" si="2"/>
        <v>11</v>
      </c>
      <c r="O28" s="134">
        <f t="shared" si="3"/>
        <v>22.3</v>
      </c>
      <c r="P28" s="133">
        <v>14</v>
      </c>
      <c r="Q28" s="133"/>
      <c r="R28" s="133">
        <v>5</v>
      </c>
      <c r="S28" s="133"/>
      <c r="T28" s="133">
        <v>3</v>
      </c>
      <c r="U28" s="135">
        <f t="shared" si="4"/>
        <v>22</v>
      </c>
      <c r="V28" s="136">
        <f t="shared" si="5"/>
        <v>44</v>
      </c>
      <c r="W28" s="136"/>
      <c r="X28" s="136"/>
      <c r="Y28" s="137" t="str">
        <f t="shared" si="6"/>
        <v>D</v>
      </c>
      <c r="Z28" s="100"/>
    </row>
    <row r="29" spans="1:26" ht="25.8">
      <c r="A29" s="127">
        <v>15</v>
      </c>
      <c r="B29" s="379" t="s">
        <v>99</v>
      </c>
      <c r="C29" s="144" t="s">
        <v>100</v>
      </c>
      <c r="D29" s="133">
        <v>24</v>
      </c>
      <c r="E29" s="133">
        <v>3</v>
      </c>
      <c r="F29" s="133">
        <v>24</v>
      </c>
      <c r="G29" s="132">
        <f t="shared" si="0"/>
        <v>5.666666666666667</v>
      </c>
      <c r="H29" s="133">
        <v>7</v>
      </c>
      <c r="I29" s="133">
        <v>5</v>
      </c>
      <c r="J29" s="132">
        <f t="shared" si="1"/>
        <v>4.25</v>
      </c>
      <c r="K29" s="133">
        <v>14</v>
      </c>
      <c r="L29" s="133"/>
      <c r="M29" s="133"/>
      <c r="N29" s="132">
        <f t="shared" si="2"/>
        <v>14</v>
      </c>
      <c r="O29" s="134">
        <f t="shared" si="3"/>
        <v>23.9</v>
      </c>
      <c r="P29" s="133">
        <v>12</v>
      </c>
      <c r="Q29" s="133">
        <v>6</v>
      </c>
      <c r="R29" s="133"/>
      <c r="S29" s="133"/>
      <c r="T29" s="133">
        <v>5</v>
      </c>
      <c r="U29" s="135">
        <f t="shared" si="4"/>
        <v>23</v>
      </c>
      <c r="V29" s="136">
        <f t="shared" si="5"/>
        <v>47</v>
      </c>
      <c r="W29" s="136"/>
      <c r="X29" s="136"/>
      <c r="Y29" s="137" t="str">
        <f t="shared" si="6"/>
        <v>D</v>
      </c>
      <c r="Z29" s="100"/>
    </row>
    <row r="30" spans="1:26" ht="25.8">
      <c r="A30" s="145">
        <v>16</v>
      </c>
      <c r="B30" s="380" t="s">
        <v>101</v>
      </c>
      <c r="C30" s="147" t="s">
        <v>102</v>
      </c>
      <c r="D30" s="150"/>
      <c r="E30" s="150"/>
      <c r="F30" s="150"/>
      <c r="G30" s="161">
        <f t="shared" si="0"/>
        <v>0</v>
      </c>
      <c r="H30" s="150"/>
      <c r="I30" s="150"/>
      <c r="J30" s="161">
        <f t="shared" si="1"/>
        <v>0</v>
      </c>
      <c r="K30" s="150"/>
      <c r="L30" s="150"/>
      <c r="M30" s="150"/>
      <c r="N30" s="132">
        <f t="shared" si="2"/>
        <v>0</v>
      </c>
      <c r="O30" s="134" t="str">
        <f t="shared" si="3"/>
        <v/>
      </c>
      <c r="P30" s="150"/>
      <c r="Q30" s="150"/>
      <c r="R30" s="150"/>
      <c r="S30" s="150"/>
      <c r="T30" s="150"/>
      <c r="U30" s="135" t="str">
        <f t="shared" si="4"/>
        <v/>
      </c>
      <c r="V30" s="136" t="str">
        <f t="shared" si="5"/>
        <v/>
      </c>
      <c r="W30" s="136"/>
      <c r="X30" s="136"/>
      <c r="Y30" s="137" t="str">
        <f t="shared" si="6"/>
        <v/>
      </c>
      <c r="Z30" s="153"/>
    </row>
    <row r="31" spans="1:26" ht="25.8">
      <c r="A31" s="127">
        <v>17</v>
      </c>
      <c r="B31" s="379" t="s">
        <v>103</v>
      </c>
      <c r="C31" s="144" t="s">
        <v>104</v>
      </c>
      <c r="D31" s="133">
        <v>18</v>
      </c>
      <c r="E31" s="133">
        <v>1.5</v>
      </c>
      <c r="F31" s="133">
        <v>24</v>
      </c>
      <c r="G31" s="132">
        <f t="shared" si="0"/>
        <v>4.8333333333333339</v>
      </c>
      <c r="H31" s="133">
        <v>7.5</v>
      </c>
      <c r="I31" s="133">
        <v>5</v>
      </c>
      <c r="J31" s="132">
        <f t="shared" si="1"/>
        <v>4.375</v>
      </c>
      <c r="K31" s="133">
        <v>11</v>
      </c>
      <c r="L31" s="133"/>
      <c r="M31" s="133"/>
      <c r="N31" s="132">
        <f t="shared" si="2"/>
        <v>11</v>
      </c>
      <c r="O31" s="134">
        <f t="shared" si="3"/>
        <v>20.2</v>
      </c>
      <c r="P31" s="133">
        <v>7</v>
      </c>
      <c r="Q31" s="133">
        <v>6</v>
      </c>
      <c r="R31" s="133"/>
      <c r="S31" s="133"/>
      <c r="T31" s="133">
        <v>2</v>
      </c>
      <c r="U31" s="135">
        <f t="shared" si="4"/>
        <v>15</v>
      </c>
      <c r="V31" s="136">
        <f t="shared" si="5"/>
        <v>35</v>
      </c>
      <c r="W31" s="136"/>
      <c r="X31" s="136"/>
      <c r="Y31" s="137" t="str">
        <f t="shared" si="6"/>
        <v>E</v>
      </c>
      <c r="Z31" s="100"/>
    </row>
    <row r="32" spans="1:26" ht="25.8">
      <c r="A32" s="127">
        <v>18</v>
      </c>
      <c r="B32" s="379" t="s">
        <v>105</v>
      </c>
      <c r="C32" s="144" t="s">
        <v>106</v>
      </c>
      <c r="D32" s="133">
        <v>24</v>
      </c>
      <c r="E32" s="133">
        <v>10.5</v>
      </c>
      <c r="F32" s="133">
        <v>30</v>
      </c>
      <c r="G32" s="132">
        <f t="shared" si="0"/>
        <v>7.166666666666667</v>
      </c>
      <c r="H32" s="133">
        <v>7.5</v>
      </c>
      <c r="I32" s="133">
        <v>5</v>
      </c>
      <c r="J32" s="132">
        <f t="shared" si="1"/>
        <v>4.375</v>
      </c>
      <c r="K32" s="133">
        <v>13</v>
      </c>
      <c r="L32" s="133"/>
      <c r="M32" s="133"/>
      <c r="N32" s="132">
        <f t="shared" si="2"/>
        <v>13</v>
      </c>
      <c r="O32" s="134">
        <f t="shared" si="3"/>
        <v>24.5</v>
      </c>
      <c r="P32" s="133">
        <v>10</v>
      </c>
      <c r="Q32" s="133">
        <v>4</v>
      </c>
      <c r="R32" s="133"/>
      <c r="S32" s="133">
        <v>4</v>
      </c>
      <c r="T32" s="133"/>
      <c r="U32" s="135">
        <f t="shared" si="4"/>
        <v>18</v>
      </c>
      <c r="V32" s="136">
        <f t="shared" si="5"/>
        <v>43</v>
      </c>
      <c r="W32" s="136"/>
      <c r="X32" s="136"/>
      <c r="Y32" s="137" t="str">
        <f t="shared" si="6"/>
        <v>D</v>
      </c>
      <c r="Z32" s="100"/>
    </row>
    <row r="33" spans="1:26" ht="25.8">
      <c r="A33" s="127">
        <v>19</v>
      </c>
      <c r="B33" s="379" t="s">
        <v>107</v>
      </c>
      <c r="C33" s="144" t="s">
        <v>108</v>
      </c>
      <c r="D33" s="133">
        <v>24</v>
      </c>
      <c r="E33" s="133">
        <v>10.5</v>
      </c>
      <c r="F33" s="133">
        <v>30</v>
      </c>
      <c r="G33" s="132">
        <f t="shared" si="0"/>
        <v>7.166666666666667</v>
      </c>
      <c r="H33" s="133">
        <v>9</v>
      </c>
      <c r="I33" s="133">
        <v>5</v>
      </c>
      <c r="J33" s="132">
        <f t="shared" si="1"/>
        <v>4.75</v>
      </c>
      <c r="K33" s="133">
        <v>13</v>
      </c>
      <c r="L33" s="133"/>
      <c r="M33" s="133"/>
      <c r="N33" s="132">
        <f t="shared" si="2"/>
        <v>13</v>
      </c>
      <c r="O33" s="134">
        <f t="shared" si="3"/>
        <v>24.9</v>
      </c>
      <c r="P33" s="133">
        <v>12</v>
      </c>
      <c r="Q33" s="133">
        <v>6</v>
      </c>
      <c r="R33" s="133"/>
      <c r="S33" s="133">
        <v>5</v>
      </c>
      <c r="T33" s="133"/>
      <c r="U33" s="135">
        <f t="shared" si="4"/>
        <v>23</v>
      </c>
      <c r="V33" s="136">
        <f t="shared" si="5"/>
        <v>48</v>
      </c>
      <c r="W33" s="136"/>
      <c r="X33" s="136"/>
      <c r="Y33" s="137" t="str">
        <f t="shared" si="6"/>
        <v>D</v>
      </c>
      <c r="Z33" s="100"/>
    </row>
    <row r="34" spans="1:26" ht="25.8">
      <c r="A34" s="127">
        <v>20</v>
      </c>
      <c r="B34" s="379" t="s">
        <v>109</v>
      </c>
      <c r="C34" s="144" t="s">
        <v>110</v>
      </c>
      <c r="D34" s="133">
        <v>24</v>
      </c>
      <c r="E34" s="133">
        <v>3</v>
      </c>
      <c r="F34" s="133">
        <v>24</v>
      </c>
      <c r="G34" s="132">
        <f t="shared" si="0"/>
        <v>5.666666666666667</v>
      </c>
      <c r="H34" s="133">
        <v>9</v>
      </c>
      <c r="I34" s="133">
        <v>5</v>
      </c>
      <c r="J34" s="132">
        <f t="shared" si="1"/>
        <v>4.75</v>
      </c>
      <c r="K34" s="133">
        <v>11</v>
      </c>
      <c r="L34" s="133"/>
      <c r="M34" s="133"/>
      <c r="N34" s="132">
        <f t="shared" si="2"/>
        <v>11</v>
      </c>
      <c r="O34" s="134">
        <f t="shared" si="3"/>
        <v>21.4</v>
      </c>
      <c r="P34" s="133">
        <v>12</v>
      </c>
      <c r="Q34" s="133">
        <v>8</v>
      </c>
      <c r="R34" s="133"/>
      <c r="S34" s="133">
        <v>6</v>
      </c>
      <c r="T34" s="133"/>
      <c r="U34" s="135">
        <f t="shared" si="4"/>
        <v>26</v>
      </c>
      <c r="V34" s="136">
        <f t="shared" si="5"/>
        <v>47</v>
      </c>
      <c r="W34" s="136"/>
      <c r="X34" s="136"/>
      <c r="Y34" s="137" t="str">
        <f t="shared" si="6"/>
        <v>D</v>
      </c>
      <c r="Z34" s="100"/>
    </row>
    <row r="35" spans="1:26" ht="25.8">
      <c r="A35" s="127">
        <v>21</v>
      </c>
      <c r="B35" s="379" t="s">
        <v>111</v>
      </c>
      <c r="C35" s="156" t="s">
        <v>112</v>
      </c>
      <c r="D35" s="133">
        <v>18</v>
      </c>
      <c r="E35" s="133">
        <v>3</v>
      </c>
      <c r="F35" s="133">
        <v>30</v>
      </c>
      <c r="G35" s="132">
        <f t="shared" si="0"/>
        <v>5.666666666666667</v>
      </c>
      <c r="H35" s="133">
        <v>7.5</v>
      </c>
      <c r="I35" s="133">
        <v>5</v>
      </c>
      <c r="J35" s="132">
        <f t="shared" si="1"/>
        <v>4.375</v>
      </c>
      <c r="K35" s="133">
        <v>11</v>
      </c>
      <c r="L35" s="133"/>
      <c r="M35" s="133"/>
      <c r="N35" s="132">
        <f t="shared" si="2"/>
        <v>11</v>
      </c>
      <c r="O35" s="134">
        <f t="shared" si="3"/>
        <v>21</v>
      </c>
      <c r="P35" s="133">
        <v>17</v>
      </c>
      <c r="Q35" s="133"/>
      <c r="R35" s="133">
        <v>5</v>
      </c>
      <c r="S35" s="133">
        <v>3</v>
      </c>
      <c r="T35" s="133"/>
      <c r="U35" s="135">
        <f t="shared" si="4"/>
        <v>25</v>
      </c>
      <c r="V35" s="136">
        <f t="shared" si="5"/>
        <v>46</v>
      </c>
      <c r="W35" s="136"/>
      <c r="X35" s="136"/>
      <c r="Y35" s="137" t="str">
        <f t="shared" si="6"/>
        <v>D</v>
      </c>
      <c r="Z35" s="100"/>
    </row>
    <row r="36" spans="1:26" ht="25.8">
      <c r="A36" s="145">
        <v>22</v>
      </c>
      <c r="B36" s="381" t="s">
        <v>113</v>
      </c>
      <c r="C36" s="158" t="s">
        <v>114</v>
      </c>
      <c r="D36" s="162">
        <v>21</v>
      </c>
      <c r="E36" s="162">
        <v>3</v>
      </c>
      <c r="F36" s="162">
        <v>18</v>
      </c>
      <c r="G36" s="132">
        <f t="shared" si="0"/>
        <v>4.666666666666667</v>
      </c>
      <c r="H36" s="162">
        <v>7</v>
      </c>
      <c r="I36" s="162">
        <v>0</v>
      </c>
      <c r="J36" s="132">
        <f t="shared" si="1"/>
        <v>1.75</v>
      </c>
      <c r="K36" s="162">
        <v>12</v>
      </c>
      <c r="L36" s="162"/>
      <c r="M36" s="162"/>
      <c r="N36" s="132">
        <f t="shared" si="2"/>
        <v>12</v>
      </c>
      <c r="O36" s="134">
        <f t="shared" si="3"/>
        <v>18.399999999999999</v>
      </c>
      <c r="P36" s="162">
        <v>12</v>
      </c>
      <c r="Q36" s="162"/>
      <c r="R36" s="162">
        <v>4</v>
      </c>
      <c r="S36" s="162"/>
      <c r="T36" s="162"/>
      <c r="U36" s="135">
        <f t="shared" si="4"/>
        <v>16</v>
      </c>
      <c r="V36" s="136">
        <f t="shared" si="5"/>
        <v>34</v>
      </c>
      <c r="W36" s="136"/>
      <c r="X36" s="136"/>
      <c r="Y36" s="137" t="str">
        <f t="shared" si="6"/>
        <v>E</v>
      </c>
      <c r="Z36" s="153"/>
    </row>
    <row r="37" spans="1:26" ht="25.8">
      <c r="A37" s="127">
        <v>23</v>
      </c>
      <c r="B37" s="379" t="s">
        <v>115</v>
      </c>
      <c r="C37" s="144" t="s">
        <v>116</v>
      </c>
      <c r="D37" s="133">
        <v>18</v>
      </c>
      <c r="E37" s="133">
        <v>6</v>
      </c>
      <c r="F37" s="133">
        <v>30</v>
      </c>
      <c r="G37" s="132">
        <f t="shared" si="0"/>
        <v>6</v>
      </c>
      <c r="H37" s="133">
        <v>9</v>
      </c>
      <c r="I37" s="133">
        <v>5</v>
      </c>
      <c r="J37" s="132">
        <f t="shared" si="1"/>
        <v>4.75</v>
      </c>
      <c r="K37" s="133">
        <v>12</v>
      </c>
      <c r="L37" s="133"/>
      <c r="M37" s="133"/>
      <c r="N37" s="132">
        <f t="shared" si="2"/>
        <v>12</v>
      </c>
      <c r="O37" s="134">
        <f t="shared" si="3"/>
        <v>22.8</v>
      </c>
      <c r="P37" s="133">
        <v>17</v>
      </c>
      <c r="Q37" s="133">
        <v>9</v>
      </c>
      <c r="R37" s="133"/>
      <c r="S37" s="133"/>
      <c r="T37" s="133">
        <v>3</v>
      </c>
      <c r="U37" s="135">
        <f t="shared" si="4"/>
        <v>29</v>
      </c>
      <c r="V37" s="136">
        <f t="shared" si="5"/>
        <v>52</v>
      </c>
      <c r="W37" s="136"/>
      <c r="X37" s="136"/>
      <c r="Y37" s="137" t="str">
        <f t="shared" si="6"/>
        <v>C</v>
      </c>
      <c r="Z37" s="100"/>
    </row>
    <row r="38" spans="1:26" ht="25.8">
      <c r="A38" s="127">
        <v>24</v>
      </c>
      <c r="B38" s="379" t="s">
        <v>117</v>
      </c>
      <c r="C38" s="144" t="s">
        <v>118</v>
      </c>
      <c r="D38" s="133">
        <v>30</v>
      </c>
      <c r="E38" s="133">
        <v>12</v>
      </c>
      <c r="F38" s="133">
        <v>30</v>
      </c>
      <c r="G38" s="132">
        <f t="shared" si="0"/>
        <v>8</v>
      </c>
      <c r="H38" s="133">
        <v>6</v>
      </c>
      <c r="I38" s="133">
        <v>4</v>
      </c>
      <c r="J38" s="132">
        <f t="shared" si="1"/>
        <v>3.5</v>
      </c>
      <c r="K38" s="133">
        <v>14</v>
      </c>
      <c r="L38" s="133"/>
      <c r="M38" s="133"/>
      <c r="N38" s="132">
        <f t="shared" si="2"/>
        <v>14</v>
      </c>
      <c r="O38" s="134">
        <f t="shared" si="3"/>
        <v>25.5</v>
      </c>
      <c r="P38" s="133">
        <v>13</v>
      </c>
      <c r="Q38" s="133"/>
      <c r="R38" s="133">
        <v>6</v>
      </c>
      <c r="S38" s="133">
        <v>2</v>
      </c>
      <c r="T38" s="133"/>
      <c r="U38" s="135">
        <f t="shared" si="4"/>
        <v>21</v>
      </c>
      <c r="V38" s="136">
        <f t="shared" si="5"/>
        <v>47</v>
      </c>
      <c r="W38" s="136"/>
      <c r="X38" s="136"/>
      <c r="Y38" s="137" t="str">
        <f t="shared" si="6"/>
        <v>D</v>
      </c>
      <c r="Z38" s="100"/>
    </row>
    <row r="39" spans="1:26" ht="25.8">
      <c r="A39" s="127">
        <v>25</v>
      </c>
      <c r="B39" s="379" t="s">
        <v>119</v>
      </c>
      <c r="C39" s="144" t="s">
        <v>120</v>
      </c>
      <c r="D39" s="133">
        <v>24</v>
      </c>
      <c r="E39" s="133">
        <v>4.5</v>
      </c>
      <c r="F39" s="133">
        <v>30</v>
      </c>
      <c r="G39" s="132">
        <f t="shared" si="0"/>
        <v>6.5</v>
      </c>
      <c r="H39" s="133">
        <v>7</v>
      </c>
      <c r="I39" s="133">
        <v>4.5</v>
      </c>
      <c r="J39" s="132">
        <f t="shared" si="1"/>
        <v>4</v>
      </c>
      <c r="K39" s="133">
        <v>12</v>
      </c>
      <c r="L39" s="133"/>
      <c r="M39" s="133"/>
      <c r="N39" s="132">
        <f t="shared" si="2"/>
        <v>12</v>
      </c>
      <c r="O39" s="134">
        <f t="shared" si="3"/>
        <v>22.5</v>
      </c>
      <c r="P39" s="133">
        <v>10</v>
      </c>
      <c r="Q39" s="133"/>
      <c r="R39" s="133">
        <v>7</v>
      </c>
      <c r="S39" s="133">
        <v>5</v>
      </c>
      <c r="T39" s="133"/>
      <c r="U39" s="135">
        <f t="shared" si="4"/>
        <v>22</v>
      </c>
      <c r="V39" s="136">
        <f t="shared" si="5"/>
        <v>45</v>
      </c>
      <c r="W39" s="136"/>
      <c r="X39" s="136"/>
      <c r="Y39" s="137" t="str">
        <f t="shared" si="6"/>
        <v>D</v>
      </c>
      <c r="Z39" s="100"/>
    </row>
    <row r="40" spans="1:26" ht="25.8">
      <c r="A40" s="127">
        <v>26</v>
      </c>
      <c r="B40" s="379" t="s">
        <v>121</v>
      </c>
      <c r="C40" s="144" t="s">
        <v>122</v>
      </c>
      <c r="D40" s="133">
        <v>24</v>
      </c>
      <c r="E40" s="133">
        <v>0</v>
      </c>
      <c r="F40" s="133">
        <v>15</v>
      </c>
      <c r="G40" s="132">
        <f t="shared" si="0"/>
        <v>4.333333333333333</v>
      </c>
      <c r="H40" s="133">
        <v>9</v>
      </c>
      <c r="I40" s="133">
        <v>4</v>
      </c>
      <c r="J40" s="132">
        <f t="shared" si="1"/>
        <v>4.25</v>
      </c>
      <c r="K40" s="133">
        <v>12</v>
      </c>
      <c r="L40" s="133"/>
      <c r="M40" s="133"/>
      <c r="N40" s="132">
        <f t="shared" si="2"/>
        <v>12</v>
      </c>
      <c r="O40" s="134">
        <f t="shared" si="3"/>
        <v>20.6</v>
      </c>
      <c r="P40" s="133">
        <v>11</v>
      </c>
      <c r="Q40" s="133"/>
      <c r="R40" s="133">
        <v>13</v>
      </c>
      <c r="S40" s="133"/>
      <c r="T40" s="133">
        <v>8</v>
      </c>
      <c r="U40" s="135">
        <f t="shared" si="4"/>
        <v>32</v>
      </c>
      <c r="V40" s="136">
        <f t="shared" si="5"/>
        <v>53</v>
      </c>
      <c r="W40" s="136"/>
      <c r="X40" s="136"/>
      <c r="Y40" s="137" t="str">
        <f t="shared" si="6"/>
        <v>C</v>
      </c>
      <c r="Z40" s="100"/>
    </row>
    <row r="41" spans="1:26" ht="25.8">
      <c r="A41" s="127">
        <v>27</v>
      </c>
      <c r="B41" s="379" t="s">
        <v>123</v>
      </c>
      <c r="C41" s="144" t="s">
        <v>124</v>
      </c>
      <c r="D41" s="133">
        <v>27</v>
      </c>
      <c r="E41" s="133">
        <v>9</v>
      </c>
      <c r="F41" s="133">
        <v>30</v>
      </c>
      <c r="G41" s="132">
        <f t="shared" si="0"/>
        <v>7.333333333333333</v>
      </c>
      <c r="H41" s="133">
        <v>7.5</v>
      </c>
      <c r="I41" s="133">
        <v>5</v>
      </c>
      <c r="J41" s="132">
        <f t="shared" si="1"/>
        <v>4.375</v>
      </c>
      <c r="K41" s="133">
        <v>12</v>
      </c>
      <c r="L41" s="133"/>
      <c r="M41" s="133"/>
      <c r="N41" s="132">
        <f t="shared" si="2"/>
        <v>12</v>
      </c>
      <c r="O41" s="134">
        <f t="shared" si="3"/>
        <v>23.7</v>
      </c>
      <c r="P41" s="133">
        <v>18</v>
      </c>
      <c r="Q41" s="133">
        <v>11</v>
      </c>
      <c r="R41" s="133"/>
      <c r="S41" s="133">
        <v>4</v>
      </c>
      <c r="T41" s="133"/>
      <c r="U41" s="135">
        <f t="shared" si="4"/>
        <v>33</v>
      </c>
      <c r="V41" s="136">
        <f t="shared" si="5"/>
        <v>57</v>
      </c>
      <c r="W41" s="136"/>
      <c r="X41" s="136"/>
      <c r="Y41" s="137" t="str">
        <f t="shared" si="6"/>
        <v>C</v>
      </c>
      <c r="Z41" s="100"/>
    </row>
    <row r="42" spans="1:26" ht="25.8">
      <c r="A42" s="127">
        <v>28</v>
      </c>
      <c r="B42" s="379" t="s">
        <v>125</v>
      </c>
      <c r="C42" s="144" t="s">
        <v>126</v>
      </c>
      <c r="D42" s="133">
        <v>24</v>
      </c>
      <c r="E42" s="133">
        <v>15</v>
      </c>
      <c r="F42" s="133">
        <v>27</v>
      </c>
      <c r="G42" s="132">
        <f t="shared" si="0"/>
        <v>7.333333333333333</v>
      </c>
      <c r="H42" s="133">
        <v>8</v>
      </c>
      <c r="I42" s="133">
        <v>5</v>
      </c>
      <c r="J42" s="132">
        <f t="shared" si="1"/>
        <v>4.5</v>
      </c>
      <c r="K42" s="133">
        <v>11</v>
      </c>
      <c r="L42" s="133"/>
      <c r="M42" s="133"/>
      <c r="N42" s="132">
        <f t="shared" si="2"/>
        <v>11</v>
      </c>
      <c r="O42" s="134">
        <f t="shared" si="3"/>
        <v>22.8</v>
      </c>
      <c r="P42" s="133">
        <v>12</v>
      </c>
      <c r="Q42" s="133"/>
      <c r="R42" s="133">
        <v>10</v>
      </c>
      <c r="S42" s="133"/>
      <c r="T42" s="133">
        <v>3</v>
      </c>
      <c r="U42" s="135">
        <f t="shared" si="4"/>
        <v>25</v>
      </c>
      <c r="V42" s="136">
        <f t="shared" si="5"/>
        <v>48</v>
      </c>
      <c r="W42" s="136"/>
      <c r="X42" s="136"/>
      <c r="Y42" s="137" t="str">
        <f t="shared" si="6"/>
        <v>D</v>
      </c>
      <c r="Z42" s="100"/>
    </row>
    <row r="43" spans="1:26" ht="25.8">
      <c r="A43" s="127">
        <v>29</v>
      </c>
      <c r="B43" s="379" t="s">
        <v>127</v>
      </c>
      <c r="C43" s="144" t="s">
        <v>128</v>
      </c>
      <c r="D43" s="133">
        <v>27</v>
      </c>
      <c r="E43" s="133">
        <v>3</v>
      </c>
      <c r="F43" s="133">
        <v>24</v>
      </c>
      <c r="G43" s="132">
        <f t="shared" si="0"/>
        <v>6</v>
      </c>
      <c r="H43" s="133">
        <v>9.5</v>
      </c>
      <c r="I43" s="133">
        <v>5</v>
      </c>
      <c r="J43" s="132">
        <f t="shared" si="1"/>
        <v>4.875</v>
      </c>
      <c r="K43" s="133">
        <v>11</v>
      </c>
      <c r="L43" s="133"/>
      <c r="M43" s="133"/>
      <c r="N43" s="132">
        <f t="shared" si="2"/>
        <v>11</v>
      </c>
      <c r="O43" s="134">
        <f t="shared" si="3"/>
        <v>21.9</v>
      </c>
      <c r="P43" s="133">
        <v>5</v>
      </c>
      <c r="Q43" s="133"/>
      <c r="R43" s="133">
        <v>4</v>
      </c>
      <c r="S43" s="133">
        <v>9</v>
      </c>
      <c r="T43" s="133"/>
      <c r="U43" s="135">
        <f t="shared" si="4"/>
        <v>18</v>
      </c>
      <c r="V43" s="136">
        <f t="shared" si="5"/>
        <v>40</v>
      </c>
      <c r="W43" s="136"/>
      <c r="X43" s="136"/>
      <c r="Y43" s="137" t="str">
        <f t="shared" si="6"/>
        <v>D</v>
      </c>
      <c r="Z43" s="100"/>
    </row>
    <row r="44" spans="1:26" ht="25.8">
      <c r="A44" s="127">
        <v>30</v>
      </c>
      <c r="B44" s="379" t="s">
        <v>129</v>
      </c>
      <c r="C44" s="144" t="s">
        <v>130</v>
      </c>
      <c r="D44" s="133">
        <v>18</v>
      </c>
      <c r="E44" s="133">
        <v>7</v>
      </c>
      <c r="F44" s="133">
        <v>15</v>
      </c>
      <c r="G44" s="132">
        <f t="shared" si="0"/>
        <v>4.4444444444444438</v>
      </c>
      <c r="H44" s="133">
        <v>6</v>
      </c>
      <c r="I44" s="133">
        <v>5</v>
      </c>
      <c r="J44" s="132">
        <f t="shared" si="1"/>
        <v>4</v>
      </c>
      <c r="K44" s="133">
        <v>11</v>
      </c>
      <c r="L44" s="133"/>
      <c r="M44" s="133"/>
      <c r="N44" s="132">
        <f t="shared" si="2"/>
        <v>11</v>
      </c>
      <c r="O44" s="134">
        <f t="shared" si="3"/>
        <v>19.399999999999999</v>
      </c>
      <c r="P44" s="133">
        <v>18</v>
      </c>
      <c r="Q44" s="133"/>
      <c r="R44" s="133">
        <v>0</v>
      </c>
      <c r="S44" s="133"/>
      <c r="T44" s="133">
        <v>5</v>
      </c>
      <c r="U44" s="135">
        <f t="shared" si="4"/>
        <v>23</v>
      </c>
      <c r="V44" s="136">
        <f t="shared" si="5"/>
        <v>42</v>
      </c>
      <c r="W44" s="136"/>
      <c r="X44" s="136"/>
      <c r="Y44" s="137" t="str">
        <f t="shared" si="6"/>
        <v>D</v>
      </c>
      <c r="Z44" s="100"/>
    </row>
    <row r="45" spans="1:26" ht="25.8">
      <c r="A45" s="127">
        <v>31</v>
      </c>
      <c r="B45" s="379" t="s">
        <v>131</v>
      </c>
      <c r="C45" s="144" t="s">
        <v>132</v>
      </c>
      <c r="D45" s="133">
        <v>18</v>
      </c>
      <c r="E45" s="133">
        <v>4.5</v>
      </c>
      <c r="F45" s="133">
        <v>30</v>
      </c>
      <c r="G45" s="132">
        <f t="shared" si="0"/>
        <v>5.833333333333333</v>
      </c>
      <c r="H45" s="133">
        <v>7.5</v>
      </c>
      <c r="I45" s="133">
        <v>5</v>
      </c>
      <c r="J45" s="132">
        <f t="shared" si="1"/>
        <v>4.375</v>
      </c>
      <c r="K45" s="133">
        <v>14</v>
      </c>
      <c r="L45" s="133"/>
      <c r="M45" s="133"/>
      <c r="N45" s="132">
        <f t="shared" si="2"/>
        <v>14</v>
      </c>
      <c r="O45" s="134">
        <f t="shared" si="3"/>
        <v>24.2</v>
      </c>
      <c r="P45" s="133">
        <v>23</v>
      </c>
      <c r="Q45" s="133"/>
      <c r="R45" s="133">
        <v>7</v>
      </c>
      <c r="S45" s="133">
        <v>6</v>
      </c>
      <c r="T45" s="133"/>
      <c r="U45" s="135">
        <f t="shared" si="4"/>
        <v>36</v>
      </c>
      <c r="V45" s="136">
        <f t="shared" si="5"/>
        <v>60</v>
      </c>
      <c r="W45" s="136"/>
      <c r="X45" s="136"/>
      <c r="Y45" s="137" t="str">
        <f t="shared" si="6"/>
        <v>B</v>
      </c>
      <c r="Z45" s="100"/>
    </row>
    <row r="46" spans="1:26" ht="25.8">
      <c r="A46" s="127">
        <v>32</v>
      </c>
      <c r="B46" s="379" t="s">
        <v>133</v>
      </c>
      <c r="C46" s="144" t="s">
        <v>134</v>
      </c>
      <c r="D46" s="133">
        <v>27</v>
      </c>
      <c r="E46" s="133">
        <v>3</v>
      </c>
      <c r="F46" s="133">
        <v>21</v>
      </c>
      <c r="G46" s="132">
        <f t="shared" si="0"/>
        <v>5.666666666666667</v>
      </c>
      <c r="H46" s="133">
        <v>8</v>
      </c>
      <c r="I46" s="133">
        <v>5</v>
      </c>
      <c r="J46" s="132">
        <f t="shared" si="1"/>
        <v>4.5</v>
      </c>
      <c r="K46" s="133">
        <v>11</v>
      </c>
      <c r="L46" s="133"/>
      <c r="M46" s="133"/>
      <c r="N46" s="132">
        <f t="shared" si="2"/>
        <v>11</v>
      </c>
      <c r="O46" s="134">
        <f t="shared" si="3"/>
        <v>21.2</v>
      </c>
      <c r="P46" s="133">
        <v>19</v>
      </c>
      <c r="Q46" s="133"/>
      <c r="R46" s="133">
        <v>9</v>
      </c>
      <c r="S46" s="133"/>
      <c r="T46" s="133">
        <v>3</v>
      </c>
      <c r="U46" s="135">
        <f t="shared" si="4"/>
        <v>31</v>
      </c>
      <c r="V46" s="136">
        <f t="shared" si="5"/>
        <v>52</v>
      </c>
      <c r="W46" s="136"/>
      <c r="X46" s="136"/>
      <c r="Y46" s="137" t="str">
        <f t="shared" si="6"/>
        <v>C</v>
      </c>
      <c r="Z46" s="100"/>
    </row>
    <row r="47" spans="1:26" ht="25.8">
      <c r="A47" s="127">
        <v>33</v>
      </c>
      <c r="B47" s="379" t="s">
        <v>135</v>
      </c>
      <c r="C47" s="144" t="s">
        <v>136</v>
      </c>
      <c r="D47" s="133">
        <v>24</v>
      </c>
      <c r="E47" s="133">
        <v>9</v>
      </c>
      <c r="F47" s="133">
        <v>30</v>
      </c>
      <c r="G47" s="132">
        <f t="shared" si="0"/>
        <v>7</v>
      </c>
      <c r="H47" s="133">
        <v>8</v>
      </c>
      <c r="I47" s="133">
        <v>5</v>
      </c>
      <c r="J47" s="132">
        <f t="shared" si="1"/>
        <v>4.5</v>
      </c>
      <c r="K47" s="133">
        <v>12</v>
      </c>
      <c r="L47" s="133"/>
      <c r="M47" s="133"/>
      <c r="N47" s="132">
        <f t="shared" si="2"/>
        <v>12</v>
      </c>
      <c r="O47" s="134">
        <f t="shared" si="3"/>
        <v>23.5</v>
      </c>
      <c r="P47" s="133">
        <v>18</v>
      </c>
      <c r="Q47" s="133"/>
      <c r="R47" s="133">
        <v>8</v>
      </c>
      <c r="S47" s="133">
        <v>7</v>
      </c>
      <c r="T47" s="133"/>
      <c r="U47" s="135">
        <f t="shared" si="4"/>
        <v>33</v>
      </c>
      <c r="V47" s="136">
        <f t="shared" si="5"/>
        <v>57</v>
      </c>
      <c r="W47" s="136"/>
      <c r="X47" s="136"/>
      <c r="Y47" s="137" t="str">
        <f t="shared" si="6"/>
        <v>C</v>
      </c>
      <c r="Z47" s="100"/>
    </row>
    <row r="48" spans="1:26" ht="25.8">
      <c r="A48" s="127">
        <v>34</v>
      </c>
      <c r="B48" s="379" t="s">
        <v>137</v>
      </c>
      <c r="C48" s="144" t="s">
        <v>138</v>
      </c>
      <c r="D48" s="133">
        <v>30</v>
      </c>
      <c r="E48" s="133">
        <v>19.5</v>
      </c>
      <c r="F48" s="133">
        <v>21</v>
      </c>
      <c r="G48" s="132">
        <f t="shared" si="0"/>
        <v>7.8333333333333321</v>
      </c>
      <c r="H48" s="133">
        <v>6</v>
      </c>
      <c r="I48" s="133">
        <v>5</v>
      </c>
      <c r="J48" s="132">
        <f t="shared" si="1"/>
        <v>4</v>
      </c>
      <c r="K48" s="133">
        <v>11</v>
      </c>
      <c r="L48" s="133"/>
      <c r="M48" s="133"/>
      <c r="N48" s="132">
        <f t="shared" si="2"/>
        <v>11</v>
      </c>
      <c r="O48" s="134">
        <f t="shared" si="3"/>
        <v>22.8</v>
      </c>
      <c r="P48" s="133">
        <v>10</v>
      </c>
      <c r="Q48" s="133">
        <v>6</v>
      </c>
      <c r="R48" s="133"/>
      <c r="S48" s="133">
        <v>9</v>
      </c>
      <c r="T48" s="133"/>
      <c r="U48" s="135">
        <f t="shared" si="4"/>
        <v>25</v>
      </c>
      <c r="V48" s="136">
        <f t="shared" si="5"/>
        <v>48</v>
      </c>
      <c r="W48" s="136"/>
      <c r="X48" s="136"/>
      <c r="Y48" s="137" t="str">
        <f t="shared" si="6"/>
        <v>D</v>
      </c>
      <c r="Z48" s="100"/>
    </row>
    <row r="49" spans="1:26" ht="25.8">
      <c r="A49" s="127">
        <v>35</v>
      </c>
      <c r="B49" s="379" t="s">
        <v>139</v>
      </c>
      <c r="C49" s="144" t="s">
        <v>140</v>
      </c>
      <c r="D49" s="133">
        <v>27</v>
      </c>
      <c r="E49" s="133">
        <v>10.5</v>
      </c>
      <c r="F49" s="133">
        <v>30</v>
      </c>
      <c r="G49" s="132">
        <f t="shared" si="0"/>
        <v>7.5</v>
      </c>
      <c r="H49" s="133">
        <v>8.5</v>
      </c>
      <c r="I49" s="133">
        <v>4</v>
      </c>
      <c r="J49" s="132">
        <f t="shared" si="1"/>
        <v>4.125</v>
      </c>
      <c r="K49" s="133">
        <v>11</v>
      </c>
      <c r="L49" s="133"/>
      <c r="M49" s="133"/>
      <c r="N49" s="132">
        <f t="shared" si="2"/>
        <v>11</v>
      </c>
      <c r="O49" s="134">
        <f t="shared" si="3"/>
        <v>22.6</v>
      </c>
      <c r="P49" s="133"/>
      <c r="Q49" s="133"/>
      <c r="R49" s="133"/>
      <c r="S49" s="133"/>
      <c r="T49" s="133"/>
      <c r="U49" s="135" t="str">
        <f t="shared" si="4"/>
        <v/>
      </c>
      <c r="V49" s="136">
        <f t="shared" si="5"/>
        <v>23</v>
      </c>
      <c r="W49" s="136"/>
      <c r="X49" s="136"/>
      <c r="Y49" s="137" t="str">
        <f t="shared" si="6"/>
        <v/>
      </c>
      <c r="Z49" s="100"/>
    </row>
    <row r="50" spans="1:26" ht="25.8">
      <c r="A50" s="127">
        <v>36</v>
      </c>
      <c r="B50" s="379" t="s">
        <v>141</v>
      </c>
      <c r="C50" s="167" t="s">
        <v>142</v>
      </c>
      <c r="D50" s="133">
        <v>24</v>
      </c>
      <c r="E50" s="133">
        <v>12</v>
      </c>
      <c r="F50" s="133">
        <v>21</v>
      </c>
      <c r="G50" s="132">
        <f t="shared" si="0"/>
        <v>6.333333333333333</v>
      </c>
      <c r="H50" s="133">
        <v>8</v>
      </c>
      <c r="I50" s="133">
        <v>4.5</v>
      </c>
      <c r="J50" s="132">
        <f t="shared" si="1"/>
        <v>4.25</v>
      </c>
      <c r="K50" s="133">
        <v>12</v>
      </c>
      <c r="L50" s="133"/>
      <c r="M50" s="133"/>
      <c r="N50" s="132">
        <f t="shared" si="2"/>
        <v>12</v>
      </c>
      <c r="O50" s="134">
        <f t="shared" si="3"/>
        <v>22.6</v>
      </c>
      <c r="P50" s="133"/>
      <c r="Q50" s="133"/>
      <c r="R50" s="133"/>
      <c r="S50" s="133"/>
      <c r="T50" s="133"/>
      <c r="U50" s="135" t="str">
        <f t="shared" si="4"/>
        <v/>
      </c>
      <c r="V50" s="136">
        <f t="shared" si="5"/>
        <v>23</v>
      </c>
      <c r="W50" s="136"/>
      <c r="X50" s="136"/>
      <c r="Y50" s="137" t="str">
        <f t="shared" si="6"/>
        <v/>
      </c>
      <c r="Z50" s="100"/>
    </row>
    <row r="51" spans="1:26" ht="25.8">
      <c r="A51" s="127">
        <v>37</v>
      </c>
      <c r="B51" s="379" t="s">
        <v>143</v>
      </c>
      <c r="C51" s="167" t="s">
        <v>144</v>
      </c>
      <c r="D51" s="133">
        <v>24</v>
      </c>
      <c r="E51" s="133">
        <v>16.5</v>
      </c>
      <c r="F51" s="133">
        <v>24</v>
      </c>
      <c r="G51" s="132">
        <f t="shared" si="0"/>
        <v>7.1666666666666679</v>
      </c>
      <c r="H51" s="133">
        <v>8.5</v>
      </c>
      <c r="I51" s="133">
        <v>5</v>
      </c>
      <c r="J51" s="132">
        <f t="shared" si="1"/>
        <v>4.625</v>
      </c>
      <c r="K51" s="133">
        <v>13</v>
      </c>
      <c r="L51" s="133"/>
      <c r="M51" s="133"/>
      <c r="N51" s="132">
        <f t="shared" si="2"/>
        <v>13</v>
      </c>
      <c r="O51" s="134">
        <f t="shared" si="3"/>
        <v>24.8</v>
      </c>
      <c r="P51" s="133">
        <v>14</v>
      </c>
      <c r="Q51" s="133">
        <v>7</v>
      </c>
      <c r="R51" s="133"/>
      <c r="S51" s="133">
        <v>5</v>
      </c>
      <c r="T51" s="133"/>
      <c r="U51" s="135">
        <f t="shared" si="4"/>
        <v>26</v>
      </c>
      <c r="V51" s="136">
        <f t="shared" si="5"/>
        <v>51</v>
      </c>
      <c r="W51" s="136"/>
      <c r="X51" s="136"/>
      <c r="Y51" s="137" t="str">
        <f t="shared" si="6"/>
        <v>C</v>
      </c>
      <c r="Z51" s="100"/>
    </row>
    <row r="52" spans="1:26" ht="25.8">
      <c r="A52" s="145">
        <v>38</v>
      </c>
      <c r="B52" s="382" t="s">
        <v>145</v>
      </c>
      <c r="C52" s="383" t="s">
        <v>146</v>
      </c>
      <c r="D52" s="162">
        <v>24</v>
      </c>
      <c r="E52" s="162">
        <v>13.5</v>
      </c>
      <c r="F52" s="162">
        <v>18</v>
      </c>
      <c r="G52" s="132">
        <f t="shared" si="0"/>
        <v>6.166666666666667</v>
      </c>
      <c r="H52" s="162">
        <v>7</v>
      </c>
      <c r="I52" s="162">
        <v>5</v>
      </c>
      <c r="J52" s="132">
        <f t="shared" si="1"/>
        <v>4.25</v>
      </c>
      <c r="K52" s="162">
        <v>12</v>
      </c>
      <c r="L52" s="162"/>
      <c r="M52" s="162"/>
      <c r="N52" s="132">
        <f t="shared" si="2"/>
        <v>12</v>
      </c>
      <c r="O52" s="134">
        <f t="shared" si="3"/>
        <v>22.4</v>
      </c>
      <c r="P52" s="162">
        <v>12</v>
      </c>
      <c r="Q52" s="162">
        <v>10</v>
      </c>
      <c r="R52" s="162"/>
      <c r="S52" s="162"/>
      <c r="T52" s="162">
        <v>4</v>
      </c>
      <c r="U52" s="135">
        <f t="shared" si="4"/>
        <v>26</v>
      </c>
      <c r="V52" s="164">
        <f t="shared" si="5"/>
        <v>48</v>
      </c>
      <c r="W52" s="164"/>
      <c r="X52" s="164"/>
      <c r="Y52" s="152" t="str">
        <f t="shared" si="6"/>
        <v>D</v>
      </c>
      <c r="Z52" s="153"/>
    </row>
    <row r="53" spans="1:26" ht="25.8">
      <c r="A53" s="127">
        <v>39</v>
      </c>
      <c r="B53" s="379" t="s">
        <v>147</v>
      </c>
      <c r="C53" s="167" t="s">
        <v>148</v>
      </c>
      <c r="D53" s="133">
        <v>24</v>
      </c>
      <c r="E53" s="133">
        <v>6</v>
      </c>
      <c r="F53" s="133">
        <v>30</v>
      </c>
      <c r="G53" s="132">
        <f t="shared" si="0"/>
        <v>6.666666666666667</v>
      </c>
      <c r="H53" s="133">
        <v>7.5</v>
      </c>
      <c r="I53" s="133">
        <v>5</v>
      </c>
      <c r="J53" s="132">
        <f t="shared" si="1"/>
        <v>4.375</v>
      </c>
      <c r="K53" s="133">
        <v>11</v>
      </c>
      <c r="L53" s="133"/>
      <c r="M53" s="133"/>
      <c r="N53" s="132">
        <f t="shared" si="2"/>
        <v>11</v>
      </c>
      <c r="O53" s="134">
        <f t="shared" si="3"/>
        <v>22</v>
      </c>
      <c r="P53" s="133">
        <v>13</v>
      </c>
      <c r="Q53" s="133"/>
      <c r="R53" s="133">
        <v>7</v>
      </c>
      <c r="S53" s="133">
        <v>11</v>
      </c>
      <c r="T53" s="133"/>
      <c r="U53" s="135">
        <f t="shared" si="4"/>
        <v>31</v>
      </c>
      <c r="V53" s="136">
        <f t="shared" si="5"/>
        <v>53</v>
      </c>
      <c r="W53" s="136"/>
      <c r="X53" s="136"/>
      <c r="Y53" s="137" t="str">
        <f t="shared" si="6"/>
        <v>C</v>
      </c>
      <c r="Z53" s="100"/>
    </row>
    <row r="54" spans="1:26" ht="25.8">
      <c r="A54" s="127">
        <v>40</v>
      </c>
      <c r="B54" s="379" t="s">
        <v>149</v>
      </c>
      <c r="C54" s="167" t="s">
        <v>150</v>
      </c>
      <c r="D54" s="133">
        <v>24</v>
      </c>
      <c r="E54" s="133">
        <v>10.5</v>
      </c>
      <c r="F54" s="133">
        <v>30</v>
      </c>
      <c r="G54" s="132">
        <f t="shared" si="0"/>
        <v>7.166666666666667</v>
      </c>
      <c r="H54" s="133">
        <v>9</v>
      </c>
      <c r="I54" s="133">
        <v>4</v>
      </c>
      <c r="J54" s="132">
        <f t="shared" si="1"/>
        <v>4.25</v>
      </c>
      <c r="K54" s="133">
        <v>14</v>
      </c>
      <c r="L54" s="133"/>
      <c r="M54" s="133"/>
      <c r="N54" s="132">
        <f t="shared" si="2"/>
        <v>14</v>
      </c>
      <c r="O54" s="134">
        <f t="shared" si="3"/>
        <v>25.4</v>
      </c>
      <c r="P54" s="133">
        <v>17</v>
      </c>
      <c r="Q54" s="133"/>
      <c r="R54" s="133">
        <v>6</v>
      </c>
      <c r="S54" s="133"/>
      <c r="T54" s="133">
        <v>2</v>
      </c>
      <c r="U54" s="135">
        <f t="shared" si="4"/>
        <v>25</v>
      </c>
      <c r="V54" s="136">
        <f t="shared" si="5"/>
        <v>50</v>
      </c>
      <c r="W54" s="136"/>
      <c r="X54" s="136"/>
      <c r="Y54" s="137" t="str">
        <f t="shared" si="6"/>
        <v>C</v>
      </c>
      <c r="Z54" s="100"/>
    </row>
    <row r="55" spans="1:26" ht="25.8">
      <c r="A55" s="127">
        <v>41</v>
      </c>
      <c r="B55" s="379" t="s">
        <v>151</v>
      </c>
      <c r="C55" s="167" t="s">
        <v>152</v>
      </c>
      <c r="D55" s="133">
        <v>24</v>
      </c>
      <c r="E55" s="133">
        <v>13.5</v>
      </c>
      <c r="F55" s="133">
        <v>30</v>
      </c>
      <c r="G55" s="132">
        <f t="shared" si="0"/>
        <v>7.5</v>
      </c>
      <c r="H55" s="133">
        <v>6.5</v>
      </c>
      <c r="I55" s="133">
        <v>4</v>
      </c>
      <c r="J55" s="132">
        <f t="shared" si="1"/>
        <v>3.6250000000000004</v>
      </c>
      <c r="K55" s="133">
        <v>12</v>
      </c>
      <c r="L55" s="133"/>
      <c r="M55" s="133"/>
      <c r="N55" s="132">
        <f t="shared" si="2"/>
        <v>12</v>
      </c>
      <c r="O55" s="134">
        <f t="shared" si="3"/>
        <v>23.1</v>
      </c>
      <c r="P55" s="133">
        <v>7</v>
      </c>
      <c r="Q55" s="133">
        <v>9</v>
      </c>
      <c r="R55" s="133">
        <v>8</v>
      </c>
      <c r="S55" s="133"/>
      <c r="T55" s="133">
        <v>6</v>
      </c>
      <c r="U55" s="135">
        <f t="shared" si="4"/>
        <v>24</v>
      </c>
      <c r="V55" s="136">
        <f t="shared" si="5"/>
        <v>47</v>
      </c>
      <c r="W55" s="136"/>
      <c r="X55" s="136"/>
      <c r="Y55" s="137" t="str">
        <f t="shared" si="6"/>
        <v>D</v>
      </c>
      <c r="Z55" s="100"/>
    </row>
    <row r="56" spans="1:26" ht="25.8">
      <c r="A56" s="127">
        <v>42</v>
      </c>
      <c r="B56" s="379" t="s">
        <v>153</v>
      </c>
      <c r="C56" s="167" t="s">
        <v>154</v>
      </c>
      <c r="D56" s="133">
        <v>30</v>
      </c>
      <c r="E56" s="133">
        <v>18</v>
      </c>
      <c r="F56" s="133">
        <v>21</v>
      </c>
      <c r="G56" s="132">
        <f t="shared" si="0"/>
        <v>7.666666666666667</v>
      </c>
      <c r="H56" s="133">
        <v>6</v>
      </c>
      <c r="I56" s="133">
        <v>5</v>
      </c>
      <c r="J56" s="132">
        <f t="shared" si="1"/>
        <v>4</v>
      </c>
      <c r="K56" s="133">
        <v>12</v>
      </c>
      <c r="L56" s="133"/>
      <c r="M56" s="133"/>
      <c r="N56" s="132">
        <f t="shared" si="2"/>
        <v>12</v>
      </c>
      <c r="O56" s="134">
        <f t="shared" si="3"/>
        <v>23.7</v>
      </c>
      <c r="P56" s="133">
        <v>20</v>
      </c>
      <c r="Q56" s="133">
        <v>8</v>
      </c>
      <c r="R56" s="133"/>
      <c r="S56" s="133">
        <v>6</v>
      </c>
      <c r="T56" s="133"/>
      <c r="U56" s="135">
        <f t="shared" si="4"/>
        <v>34</v>
      </c>
      <c r="V56" s="136">
        <f t="shared" si="5"/>
        <v>58</v>
      </c>
      <c r="W56" s="136"/>
      <c r="X56" s="136"/>
      <c r="Y56" s="137" t="str">
        <f t="shared" si="6"/>
        <v>C</v>
      </c>
      <c r="Z56" s="100"/>
    </row>
    <row r="57" spans="1:26" ht="25.8">
      <c r="A57" s="127">
        <v>43</v>
      </c>
      <c r="B57" s="379" t="s">
        <v>155</v>
      </c>
      <c r="C57" s="167" t="s">
        <v>156</v>
      </c>
      <c r="D57" s="133">
        <v>27</v>
      </c>
      <c r="E57" s="133">
        <v>3</v>
      </c>
      <c r="F57" s="133">
        <v>24</v>
      </c>
      <c r="G57" s="132">
        <f t="shared" si="0"/>
        <v>6</v>
      </c>
      <c r="H57" s="133">
        <v>8</v>
      </c>
      <c r="I57" s="133">
        <v>5</v>
      </c>
      <c r="J57" s="132">
        <f t="shared" si="1"/>
        <v>4.5</v>
      </c>
      <c r="K57" s="133">
        <v>11</v>
      </c>
      <c r="L57" s="133"/>
      <c r="M57" s="133"/>
      <c r="N57" s="132">
        <f t="shared" si="2"/>
        <v>11</v>
      </c>
      <c r="O57" s="134">
        <f t="shared" si="3"/>
        <v>21.5</v>
      </c>
      <c r="P57" s="133">
        <v>11</v>
      </c>
      <c r="Q57" s="133"/>
      <c r="R57" s="133">
        <v>9</v>
      </c>
      <c r="S57" s="133">
        <v>12</v>
      </c>
      <c r="T57" s="133"/>
      <c r="U57" s="135">
        <f t="shared" si="4"/>
        <v>32</v>
      </c>
      <c r="V57" s="136">
        <f t="shared" si="5"/>
        <v>54</v>
      </c>
      <c r="W57" s="136"/>
      <c r="X57" s="136"/>
      <c r="Y57" s="137" t="str">
        <f t="shared" si="6"/>
        <v>C</v>
      </c>
      <c r="Z57" s="100"/>
    </row>
    <row r="58" spans="1:26" ht="25.8">
      <c r="A58" s="127">
        <v>44</v>
      </c>
      <c r="B58" s="379" t="s">
        <v>157</v>
      </c>
      <c r="C58" s="167" t="s">
        <v>158</v>
      </c>
      <c r="D58" s="133">
        <v>21</v>
      </c>
      <c r="E58" s="133">
        <v>4.5</v>
      </c>
      <c r="F58" s="133">
        <v>24</v>
      </c>
      <c r="G58" s="132">
        <f t="shared" si="0"/>
        <v>5.5</v>
      </c>
      <c r="H58" s="133">
        <v>6</v>
      </c>
      <c r="I58" s="133">
        <v>5</v>
      </c>
      <c r="J58" s="132">
        <f t="shared" si="1"/>
        <v>4</v>
      </c>
      <c r="K58" s="133">
        <v>11</v>
      </c>
      <c r="L58" s="133"/>
      <c r="M58" s="133"/>
      <c r="N58" s="132">
        <f t="shared" si="2"/>
        <v>11</v>
      </c>
      <c r="O58" s="134">
        <f t="shared" si="3"/>
        <v>20.5</v>
      </c>
      <c r="P58" s="133">
        <v>14</v>
      </c>
      <c r="Q58" s="133"/>
      <c r="R58" s="133">
        <v>8</v>
      </c>
      <c r="S58" s="133">
        <v>5</v>
      </c>
      <c r="T58" s="133"/>
      <c r="U58" s="135">
        <f t="shared" si="4"/>
        <v>27</v>
      </c>
      <c r="V58" s="136">
        <f t="shared" si="5"/>
        <v>48</v>
      </c>
      <c r="W58" s="136"/>
      <c r="X58" s="136"/>
      <c r="Y58" s="137" t="str">
        <f t="shared" si="6"/>
        <v>D</v>
      </c>
      <c r="Z58" s="100"/>
    </row>
    <row r="59" spans="1:26" ht="25.8">
      <c r="A59" s="127">
        <v>45</v>
      </c>
      <c r="B59" s="379" t="s">
        <v>159</v>
      </c>
      <c r="C59" s="167" t="s">
        <v>160</v>
      </c>
      <c r="D59" s="133">
        <v>24</v>
      </c>
      <c r="E59" s="133">
        <v>4.5</v>
      </c>
      <c r="F59" s="133">
        <v>24</v>
      </c>
      <c r="G59" s="132">
        <f t="shared" si="0"/>
        <v>5.833333333333333</v>
      </c>
      <c r="H59" s="133">
        <v>8</v>
      </c>
      <c r="I59" s="133">
        <v>5</v>
      </c>
      <c r="J59" s="132">
        <f t="shared" si="1"/>
        <v>4.5</v>
      </c>
      <c r="K59" s="133">
        <v>12</v>
      </c>
      <c r="L59" s="133"/>
      <c r="M59" s="133"/>
      <c r="N59" s="132">
        <f t="shared" si="2"/>
        <v>12</v>
      </c>
      <c r="O59" s="134">
        <f t="shared" si="3"/>
        <v>22.3</v>
      </c>
      <c r="P59" s="133">
        <v>10</v>
      </c>
      <c r="Q59" s="133"/>
      <c r="R59" s="133">
        <v>5</v>
      </c>
      <c r="S59" s="133">
        <v>3</v>
      </c>
      <c r="T59" s="133"/>
      <c r="U59" s="135">
        <f t="shared" si="4"/>
        <v>18</v>
      </c>
      <c r="V59" s="136">
        <f t="shared" si="5"/>
        <v>40</v>
      </c>
      <c r="W59" s="136"/>
      <c r="X59" s="136"/>
      <c r="Y59" s="137" t="str">
        <f t="shared" si="6"/>
        <v>D</v>
      </c>
      <c r="Z59" s="100"/>
    </row>
    <row r="60" spans="1:26" ht="25.8">
      <c r="A60" s="127">
        <v>46</v>
      </c>
      <c r="B60" s="379" t="s">
        <v>161</v>
      </c>
      <c r="C60" s="167" t="s">
        <v>162</v>
      </c>
      <c r="D60" s="133">
        <v>24</v>
      </c>
      <c r="E60" s="133">
        <v>3</v>
      </c>
      <c r="F60" s="133">
        <v>21</v>
      </c>
      <c r="G60" s="132">
        <f t="shared" si="0"/>
        <v>5.333333333333333</v>
      </c>
      <c r="H60" s="133">
        <v>9</v>
      </c>
      <c r="I60" s="133">
        <v>4</v>
      </c>
      <c r="J60" s="132">
        <f t="shared" si="1"/>
        <v>4.25</v>
      </c>
      <c r="K60" s="133">
        <v>12</v>
      </c>
      <c r="L60" s="133"/>
      <c r="M60" s="133"/>
      <c r="N60" s="132">
        <f t="shared" si="2"/>
        <v>12</v>
      </c>
      <c r="O60" s="134">
        <f t="shared" si="3"/>
        <v>21.6</v>
      </c>
      <c r="P60" s="133">
        <v>16</v>
      </c>
      <c r="Q60" s="133"/>
      <c r="R60" s="133">
        <v>8</v>
      </c>
      <c r="S60" s="133"/>
      <c r="T60" s="133">
        <v>4</v>
      </c>
      <c r="U60" s="135">
        <f t="shared" si="4"/>
        <v>28</v>
      </c>
      <c r="V60" s="136">
        <f t="shared" si="5"/>
        <v>50</v>
      </c>
      <c r="W60" s="136"/>
      <c r="X60" s="136"/>
      <c r="Y60" s="137" t="str">
        <f t="shared" si="6"/>
        <v>C</v>
      </c>
      <c r="Z60" s="100"/>
    </row>
    <row r="61" spans="1:26" ht="25.8">
      <c r="A61" s="127">
        <v>47</v>
      </c>
      <c r="B61" s="379" t="s">
        <v>163</v>
      </c>
      <c r="C61" s="144" t="s">
        <v>164</v>
      </c>
      <c r="D61" s="133">
        <v>24</v>
      </c>
      <c r="E61" s="133">
        <v>13.5</v>
      </c>
      <c r="F61" s="133">
        <v>30</v>
      </c>
      <c r="G61" s="132">
        <f t="shared" si="0"/>
        <v>7.5</v>
      </c>
      <c r="H61" s="133">
        <v>7</v>
      </c>
      <c r="I61" s="133">
        <v>5</v>
      </c>
      <c r="J61" s="132">
        <f t="shared" si="1"/>
        <v>4.25</v>
      </c>
      <c r="K61" s="133">
        <v>11</v>
      </c>
      <c r="L61" s="133"/>
      <c r="M61" s="133"/>
      <c r="N61" s="132">
        <f t="shared" si="2"/>
        <v>11</v>
      </c>
      <c r="O61" s="134">
        <f t="shared" si="3"/>
        <v>22.8</v>
      </c>
      <c r="P61" s="133">
        <v>21</v>
      </c>
      <c r="Q61" s="133">
        <v>13</v>
      </c>
      <c r="R61" s="133"/>
      <c r="S61" s="133"/>
      <c r="T61" s="133">
        <v>6</v>
      </c>
      <c r="U61" s="135">
        <f t="shared" si="4"/>
        <v>40</v>
      </c>
      <c r="V61" s="136">
        <f t="shared" si="5"/>
        <v>63</v>
      </c>
      <c r="W61" s="136"/>
      <c r="X61" s="136"/>
      <c r="Y61" s="137" t="str">
        <f t="shared" si="6"/>
        <v>B</v>
      </c>
      <c r="Z61" s="100"/>
    </row>
    <row r="62" spans="1:26" ht="25.8">
      <c r="A62" s="127">
        <v>48</v>
      </c>
      <c r="B62" s="379" t="s">
        <v>165</v>
      </c>
      <c r="C62" s="144" t="s">
        <v>166</v>
      </c>
      <c r="D62" s="133">
        <v>27</v>
      </c>
      <c r="E62" s="133">
        <v>22.5</v>
      </c>
      <c r="F62" s="133">
        <v>30</v>
      </c>
      <c r="G62" s="132">
        <f t="shared" si="0"/>
        <v>8.8333333333333339</v>
      </c>
      <c r="H62" s="133">
        <v>9.5</v>
      </c>
      <c r="I62" s="133">
        <v>5</v>
      </c>
      <c r="J62" s="132">
        <f t="shared" si="1"/>
        <v>4.875</v>
      </c>
      <c r="K62" s="133">
        <v>11</v>
      </c>
      <c r="L62" s="133"/>
      <c r="M62" s="133"/>
      <c r="N62" s="132">
        <f t="shared" si="2"/>
        <v>11</v>
      </c>
      <c r="O62" s="134">
        <f t="shared" si="3"/>
        <v>24.7</v>
      </c>
      <c r="P62" s="133">
        <v>12</v>
      </c>
      <c r="Q62" s="133"/>
      <c r="R62" s="133">
        <v>8</v>
      </c>
      <c r="S62" s="133">
        <v>6</v>
      </c>
      <c r="T62" s="133"/>
      <c r="U62" s="135">
        <f t="shared" si="4"/>
        <v>26</v>
      </c>
      <c r="V62" s="136">
        <f t="shared" si="5"/>
        <v>51</v>
      </c>
      <c r="W62" s="136"/>
      <c r="X62" s="136"/>
      <c r="Y62" s="137" t="str">
        <f t="shared" si="6"/>
        <v>C</v>
      </c>
      <c r="Z62" s="100"/>
    </row>
    <row r="63" spans="1:26" ht="25.8">
      <c r="A63" s="127">
        <v>49</v>
      </c>
      <c r="B63" s="379" t="s">
        <v>167</v>
      </c>
      <c r="C63" s="144" t="s">
        <v>168</v>
      </c>
      <c r="D63" s="133">
        <v>24</v>
      </c>
      <c r="E63" s="133">
        <v>4.5</v>
      </c>
      <c r="F63" s="133">
        <v>15</v>
      </c>
      <c r="G63" s="132">
        <f t="shared" si="0"/>
        <v>4.8333333333333339</v>
      </c>
      <c r="H63" s="133">
        <v>8</v>
      </c>
      <c r="I63" s="133">
        <v>5</v>
      </c>
      <c r="J63" s="132">
        <f t="shared" si="1"/>
        <v>4.5</v>
      </c>
      <c r="K63" s="133">
        <v>12</v>
      </c>
      <c r="L63" s="133"/>
      <c r="M63" s="133"/>
      <c r="N63" s="132">
        <f t="shared" si="2"/>
        <v>12</v>
      </c>
      <c r="O63" s="134">
        <f t="shared" si="3"/>
        <v>21.3</v>
      </c>
      <c r="P63" s="133"/>
      <c r="Q63" s="133"/>
      <c r="R63" s="133"/>
      <c r="S63" s="133"/>
      <c r="T63" s="133"/>
      <c r="U63" s="135" t="str">
        <f t="shared" si="4"/>
        <v/>
      </c>
      <c r="V63" s="136">
        <f t="shared" si="5"/>
        <v>21</v>
      </c>
      <c r="W63" s="136"/>
      <c r="X63" s="136"/>
      <c r="Y63" s="137" t="str">
        <f t="shared" si="6"/>
        <v/>
      </c>
      <c r="Z63" s="100"/>
    </row>
    <row r="64" spans="1:26" ht="25.8">
      <c r="A64" s="127">
        <v>50</v>
      </c>
      <c r="B64" s="379" t="s">
        <v>169</v>
      </c>
      <c r="C64" s="144" t="s">
        <v>170</v>
      </c>
      <c r="D64" s="133">
        <v>21</v>
      </c>
      <c r="E64" s="133">
        <v>3</v>
      </c>
      <c r="F64" s="133">
        <v>30</v>
      </c>
      <c r="G64" s="132">
        <f t="shared" si="0"/>
        <v>6</v>
      </c>
      <c r="H64" s="133">
        <v>7</v>
      </c>
      <c r="I64" s="133">
        <v>5</v>
      </c>
      <c r="J64" s="132">
        <f t="shared" si="1"/>
        <v>4.25</v>
      </c>
      <c r="K64" s="133">
        <v>13</v>
      </c>
      <c r="L64" s="133"/>
      <c r="M64" s="133"/>
      <c r="N64" s="132">
        <f t="shared" si="2"/>
        <v>13</v>
      </c>
      <c r="O64" s="134">
        <f t="shared" si="3"/>
        <v>23.3</v>
      </c>
      <c r="P64" s="133">
        <v>16</v>
      </c>
      <c r="Q64" s="133">
        <v>8</v>
      </c>
      <c r="R64" s="133"/>
      <c r="S64" s="133">
        <v>13</v>
      </c>
      <c r="T64" s="133"/>
      <c r="U64" s="135">
        <f t="shared" si="4"/>
        <v>37</v>
      </c>
      <c r="V64" s="136">
        <f t="shared" si="5"/>
        <v>60</v>
      </c>
      <c r="W64" s="136"/>
      <c r="X64" s="136"/>
      <c r="Y64" s="137" t="str">
        <f t="shared" si="6"/>
        <v>B</v>
      </c>
      <c r="Z64" s="100"/>
    </row>
    <row r="65" spans="1:26" ht="25.8">
      <c r="A65" s="127">
        <v>51</v>
      </c>
      <c r="B65" s="379" t="s">
        <v>171</v>
      </c>
      <c r="C65" s="144" t="s">
        <v>172</v>
      </c>
      <c r="D65" s="133">
        <v>27</v>
      </c>
      <c r="E65" s="133">
        <v>4.5</v>
      </c>
      <c r="F65" s="133">
        <v>24</v>
      </c>
      <c r="G65" s="132">
        <f t="shared" si="0"/>
        <v>6.166666666666667</v>
      </c>
      <c r="H65" s="133">
        <v>9.5</v>
      </c>
      <c r="I65" s="133">
        <v>5</v>
      </c>
      <c r="J65" s="132">
        <f t="shared" si="1"/>
        <v>4.875</v>
      </c>
      <c r="K65" s="133">
        <v>12</v>
      </c>
      <c r="L65" s="133"/>
      <c r="M65" s="133"/>
      <c r="N65" s="132">
        <f t="shared" si="2"/>
        <v>12</v>
      </c>
      <c r="O65" s="134">
        <f t="shared" si="3"/>
        <v>23</v>
      </c>
      <c r="P65" s="133">
        <v>21</v>
      </c>
      <c r="Q65" s="133">
        <v>9</v>
      </c>
      <c r="R65" s="133"/>
      <c r="S65" s="133"/>
      <c r="T65" s="133">
        <v>5</v>
      </c>
      <c r="U65" s="135">
        <f t="shared" si="4"/>
        <v>35</v>
      </c>
      <c r="V65" s="136">
        <f t="shared" si="5"/>
        <v>58</v>
      </c>
      <c r="W65" s="136"/>
      <c r="X65" s="136"/>
      <c r="Y65" s="137" t="str">
        <f t="shared" si="6"/>
        <v>C</v>
      </c>
      <c r="Z65" s="100"/>
    </row>
    <row r="66" spans="1:26" ht="25.8">
      <c r="A66" s="127">
        <v>52</v>
      </c>
      <c r="B66" s="379" t="s">
        <v>173</v>
      </c>
      <c r="C66" s="144" t="s">
        <v>174</v>
      </c>
      <c r="D66" s="133">
        <v>27</v>
      </c>
      <c r="E66" s="133">
        <v>12</v>
      </c>
      <c r="F66" s="133">
        <v>24</v>
      </c>
      <c r="G66" s="132">
        <f t="shared" si="0"/>
        <v>7</v>
      </c>
      <c r="H66" s="133">
        <v>8.5</v>
      </c>
      <c r="I66" s="133">
        <v>5</v>
      </c>
      <c r="J66" s="132">
        <f t="shared" si="1"/>
        <v>4.625</v>
      </c>
      <c r="K66" s="133">
        <v>12</v>
      </c>
      <c r="L66" s="133"/>
      <c r="M66" s="133"/>
      <c r="N66" s="132">
        <f t="shared" si="2"/>
        <v>12</v>
      </c>
      <c r="O66" s="134">
        <f t="shared" si="3"/>
        <v>23.6</v>
      </c>
      <c r="P66" s="133">
        <v>15</v>
      </c>
      <c r="Q66" s="133">
        <v>12</v>
      </c>
      <c r="R66" s="133"/>
      <c r="S66" s="133">
        <v>11</v>
      </c>
      <c r="T66" s="133"/>
      <c r="U66" s="135">
        <f t="shared" si="4"/>
        <v>38</v>
      </c>
      <c r="V66" s="136">
        <f t="shared" si="5"/>
        <v>62</v>
      </c>
      <c r="W66" s="136"/>
      <c r="X66" s="136"/>
      <c r="Y66" s="137" t="str">
        <f t="shared" si="6"/>
        <v>B</v>
      </c>
      <c r="Z66" s="100"/>
    </row>
    <row r="67" spans="1:26" ht="25.8">
      <c r="A67" s="127">
        <v>53</v>
      </c>
      <c r="B67" s="379" t="s">
        <v>175</v>
      </c>
      <c r="C67" s="144" t="s">
        <v>176</v>
      </c>
      <c r="D67" s="133">
        <v>27</v>
      </c>
      <c r="E67" s="133">
        <v>3</v>
      </c>
      <c r="F67" s="133">
        <v>30</v>
      </c>
      <c r="G67" s="132">
        <f t="shared" si="0"/>
        <v>6.666666666666667</v>
      </c>
      <c r="H67" s="133">
        <v>9.5</v>
      </c>
      <c r="I67" s="133">
        <v>5</v>
      </c>
      <c r="J67" s="132">
        <f t="shared" si="1"/>
        <v>4.875</v>
      </c>
      <c r="K67" s="133">
        <v>12</v>
      </c>
      <c r="L67" s="133"/>
      <c r="M67" s="133"/>
      <c r="N67" s="132">
        <f t="shared" si="2"/>
        <v>12</v>
      </c>
      <c r="O67" s="134">
        <f t="shared" si="3"/>
        <v>23.5</v>
      </c>
      <c r="P67" s="133">
        <v>19</v>
      </c>
      <c r="Q67" s="133">
        <v>4</v>
      </c>
      <c r="R67" s="133"/>
      <c r="S67" s="133">
        <v>9</v>
      </c>
      <c r="T67" s="133"/>
      <c r="U67" s="135">
        <f t="shared" si="4"/>
        <v>32</v>
      </c>
      <c r="V67" s="136">
        <f t="shared" si="5"/>
        <v>56</v>
      </c>
      <c r="W67" s="136"/>
      <c r="X67" s="136"/>
      <c r="Y67" s="137" t="str">
        <f t="shared" si="6"/>
        <v>C</v>
      </c>
      <c r="Z67" s="100"/>
    </row>
    <row r="68" spans="1:26" ht="25.8">
      <c r="A68" s="127">
        <v>54</v>
      </c>
      <c r="B68" s="379" t="s">
        <v>177</v>
      </c>
      <c r="C68" s="144" t="s">
        <v>178</v>
      </c>
      <c r="D68" s="133">
        <v>24</v>
      </c>
      <c r="E68" s="133">
        <v>0</v>
      </c>
      <c r="F68" s="133">
        <v>24</v>
      </c>
      <c r="G68" s="132">
        <f t="shared" si="0"/>
        <v>5.333333333333333</v>
      </c>
      <c r="H68" s="133">
        <v>8</v>
      </c>
      <c r="I68" s="133">
        <v>5</v>
      </c>
      <c r="J68" s="132">
        <f t="shared" si="1"/>
        <v>4.5</v>
      </c>
      <c r="K68" s="133">
        <v>12</v>
      </c>
      <c r="L68" s="133"/>
      <c r="M68" s="133"/>
      <c r="N68" s="132">
        <f t="shared" si="2"/>
        <v>12</v>
      </c>
      <c r="O68" s="134">
        <f t="shared" si="3"/>
        <v>21.8</v>
      </c>
      <c r="P68" s="133">
        <v>10</v>
      </c>
      <c r="Q68" s="133"/>
      <c r="R68" s="133">
        <v>5</v>
      </c>
      <c r="S68" s="133">
        <v>4</v>
      </c>
      <c r="T68" s="133"/>
      <c r="U68" s="135">
        <f t="shared" si="4"/>
        <v>19</v>
      </c>
      <c r="V68" s="136">
        <f t="shared" si="5"/>
        <v>41</v>
      </c>
      <c r="W68" s="136"/>
      <c r="X68" s="136"/>
      <c r="Y68" s="137" t="str">
        <f t="shared" si="6"/>
        <v>D</v>
      </c>
      <c r="Z68" s="100"/>
    </row>
    <row r="69" spans="1:26" ht="25.8">
      <c r="A69" s="127">
        <v>55</v>
      </c>
      <c r="B69" s="379" t="s">
        <v>179</v>
      </c>
      <c r="C69" s="144" t="s">
        <v>180</v>
      </c>
      <c r="D69" s="133">
        <v>24</v>
      </c>
      <c r="E69" s="133">
        <v>4.5</v>
      </c>
      <c r="F69" s="133">
        <v>30</v>
      </c>
      <c r="G69" s="132">
        <f t="shared" si="0"/>
        <v>6.5</v>
      </c>
      <c r="H69" s="133">
        <v>7.5</v>
      </c>
      <c r="I69" s="133">
        <v>4</v>
      </c>
      <c r="J69" s="132">
        <f t="shared" si="1"/>
        <v>3.875</v>
      </c>
      <c r="K69" s="133">
        <v>12</v>
      </c>
      <c r="L69" s="133"/>
      <c r="M69" s="133"/>
      <c r="N69" s="132">
        <f t="shared" si="2"/>
        <v>12</v>
      </c>
      <c r="O69" s="134">
        <f t="shared" si="3"/>
        <v>22.4</v>
      </c>
      <c r="P69" s="133">
        <v>12</v>
      </c>
      <c r="Q69" s="133"/>
      <c r="R69" s="133">
        <v>6</v>
      </c>
      <c r="S69" s="133"/>
      <c r="T69" s="133">
        <v>0</v>
      </c>
      <c r="U69" s="135">
        <f t="shared" si="4"/>
        <v>18</v>
      </c>
      <c r="V69" s="136">
        <f t="shared" si="5"/>
        <v>40</v>
      </c>
      <c r="W69" s="136"/>
      <c r="X69" s="136"/>
      <c r="Y69" s="137" t="str">
        <f t="shared" si="6"/>
        <v>D</v>
      </c>
      <c r="Z69" s="100"/>
    </row>
    <row r="70" spans="1:26" ht="25.8">
      <c r="A70" s="127">
        <v>56</v>
      </c>
      <c r="B70" s="379" t="s">
        <v>181</v>
      </c>
      <c r="C70" s="144" t="s">
        <v>182</v>
      </c>
      <c r="D70" s="133">
        <v>24</v>
      </c>
      <c r="E70" s="133">
        <v>9</v>
      </c>
      <c r="F70" s="133">
        <v>18</v>
      </c>
      <c r="G70" s="132">
        <f t="shared" si="0"/>
        <v>5.666666666666667</v>
      </c>
      <c r="H70" s="133">
        <v>9</v>
      </c>
      <c r="I70" s="133">
        <v>5</v>
      </c>
      <c r="J70" s="132">
        <f t="shared" si="1"/>
        <v>4.75</v>
      </c>
      <c r="K70" s="133">
        <v>12</v>
      </c>
      <c r="L70" s="133"/>
      <c r="M70" s="133"/>
      <c r="N70" s="132">
        <f t="shared" si="2"/>
        <v>12</v>
      </c>
      <c r="O70" s="134">
        <f t="shared" si="3"/>
        <v>22.4</v>
      </c>
      <c r="P70" s="133">
        <v>13</v>
      </c>
      <c r="Q70" s="133"/>
      <c r="R70" s="133">
        <v>11</v>
      </c>
      <c r="S70" s="133"/>
      <c r="T70" s="133">
        <v>4</v>
      </c>
      <c r="U70" s="135">
        <f t="shared" si="4"/>
        <v>28</v>
      </c>
      <c r="V70" s="136">
        <f t="shared" si="5"/>
        <v>50</v>
      </c>
      <c r="W70" s="136"/>
      <c r="X70" s="136"/>
      <c r="Y70" s="137" t="str">
        <f t="shared" si="6"/>
        <v>C</v>
      </c>
      <c r="Z70" s="100"/>
    </row>
    <row r="71" spans="1:26" ht="25.8">
      <c r="A71" s="127">
        <v>57</v>
      </c>
      <c r="B71" s="384" t="s">
        <v>183</v>
      </c>
      <c r="C71" s="188" t="s">
        <v>184</v>
      </c>
      <c r="D71" s="133">
        <v>12</v>
      </c>
      <c r="E71" s="133">
        <v>12</v>
      </c>
      <c r="F71" s="133">
        <v>18</v>
      </c>
      <c r="G71" s="132">
        <f t="shared" si="0"/>
        <v>4.666666666666667</v>
      </c>
      <c r="H71" s="133">
        <v>6</v>
      </c>
      <c r="I71" s="133">
        <v>4</v>
      </c>
      <c r="J71" s="132">
        <f t="shared" si="1"/>
        <v>3.5</v>
      </c>
      <c r="K71" s="133">
        <v>11</v>
      </c>
      <c r="L71" s="133"/>
      <c r="M71" s="133"/>
      <c r="N71" s="132">
        <f t="shared" si="2"/>
        <v>11</v>
      </c>
      <c r="O71" s="134">
        <f t="shared" si="3"/>
        <v>19.2</v>
      </c>
      <c r="P71" s="133">
        <v>5</v>
      </c>
      <c r="Q71" s="133"/>
      <c r="R71" s="133"/>
      <c r="S71" s="133">
        <v>6</v>
      </c>
      <c r="T71" s="133">
        <v>3</v>
      </c>
      <c r="U71" s="135">
        <f t="shared" si="4"/>
        <v>14</v>
      </c>
      <c r="V71" s="136">
        <f t="shared" si="5"/>
        <v>33</v>
      </c>
      <c r="W71" s="136"/>
      <c r="X71" s="136"/>
      <c r="Y71" s="137" t="str">
        <f t="shared" si="6"/>
        <v>E</v>
      </c>
      <c r="Z71" s="100"/>
    </row>
    <row r="72" spans="1:26" ht="25.8">
      <c r="A72" s="127">
        <v>58</v>
      </c>
      <c r="B72" s="379" t="s">
        <v>185</v>
      </c>
      <c r="C72" s="144" t="s">
        <v>186</v>
      </c>
      <c r="D72" s="133">
        <v>21</v>
      </c>
      <c r="E72" s="133">
        <v>16.5</v>
      </c>
      <c r="F72" s="133">
        <v>21</v>
      </c>
      <c r="G72" s="132">
        <f t="shared" si="0"/>
        <v>6.5</v>
      </c>
      <c r="H72" s="133">
        <v>7</v>
      </c>
      <c r="I72" s="133">
        <v>3.5</v>
      </c>
      <c r="J72" s="132">
        <f t="shared" si="1"/>
        <v>3.5</v>
      </c>
      <c r="K72" s="133">
        <v>12</v>
      </c>
      <c r="L72" s="133"/>
      <c r="M72" s="133"/>
      <c r="N72" s="132">
        <f t="shared" si="2"/>
        <v>12</v>
      </c>
      <c r="O72" s="134">
        <f t="shared" si="3"/>
        <v>22</v>
      </c>
      <c r="P72" s="133">
        <v>17</v>
      </c>
      <c r="Q72" s="133">
        <v>11</v>
      </c>
      <c r="R72" s="133"/>
      <c r="S72" s="133"/>
      <c r="T72" s="133">
        <v>3</v>
      </c>
      <c r="U72" s="135">
        <f t="shared" si="4"/>
        <v>31</v>
      </c>
      <c r="V72" s="136">
        <f t="shared" si="5"/>
        <v>53</v>
      </c>
      <c r="W72" s="136"/>
      <c r="X72" s="136"/>
      <c r="Y72" s="137" t="str">
        <f t="shared" si="6"/>
        <v>C</v>
      </c>
      <c r="Z72" s="100"/>
    </row>
    <row r="73" spans="1:26" ht="25.8">
      <c r="A73" s="127">
        <v>59</v>
      </c>
      <c r="B73" s="379" t="s">
        <v>187</v>
      </c>
      <c r="C73" s="144" t="s">
        <v>188</v>
      </c>
      <c r="D73" s="133">
        <v>24</v>
      </c>
      <c r="E73" s="133">
        <v>16.5</v>
      </c>
      <c r="F73" s="133">
        <v>24</v>
      </c>
      <c r="G73" s="132">
        <f t="shared" si="0"/>
        <v>7.1666666666666679</v>
      </c>
      <c r="H73" s="133">
        <v>8</v>
      </c>
      <c r="I73" s="133">
        <v>5</v>
      </c>
      <c r="J73" s="132">
        <f t="shared" si="1"/>
        <v>4.5</v>
      </c>
      <c r="K73" s="133">
        <v>12</v>
      </c>
      <c r="L73" s="133"/>
      <c r="M73" s="133"/>
      <c r="N73" s="132">
        <f t="shared" si="2"/>
        <v>12</v>
      </c>
      <c r="O73" s="134">
        <f t="shared" si="3"/>
        <v>23.7</v>
      </c>
      <c r="P73" s="133">
        <v>16</v>
      </c>
      <c r="Q73" s="133">
        <v>7</v>
      </c>
      <c r="R73" s="133"/>
      <c r="S73" s="133">
        <v>6</v>
      </c>
      <c r="T73" s="133"/>
      <c r="U73" s="135">
        <f t="shared" si="4"/>
        <v>29</v>
      </c>
      <c r="V73" s="136">
        <f t="shared" si="5"/>
        <v>53</v>
      </c>
      <c r="W73" s="136"/>
      <c r="X73" s="136"/>
      <c r="Y73" s="137" t="str">
        <f t="shared" si="6"/>
        <v>C</v>
      </c>
      <c r="Z73" s="100"/>
    </row>
    <row r="74" spans="1:26" ht="25.8">
      <c r="A74" s="127">
        <v>60</v>
      </c>
      <c r="B74" s="379" t="s">
        <v>189</v>
      </c>
      <c r="C74" s="144" t="s">
        <v>190</v>
      </c>
      <c r="D74" s="133">
        <v>24</v>
      </c>
      <c r="E74" s="133">
        <v>6</v>
      </c>
      <c r="F74" s="133">
        <v>30</v>
      </c>
      <c r="G74" s="132">
        <f t="shared" si="0"/>
        <v>6.666666666666667</v>
      </c>
      <c r="H74" s="133">
        <v>6</v>
      </c>
      <c r="I74" s="133">
        <v>5</v>
      </c>
      <c r="J74" s="132">
        <f t="shared" si="1"/>
        <v>4</v>
      </c>
      <c r="K74" s="133">
        <v>12</v>
      </c>
      <c r="L74" s="133"/>
      <c r="M74" s="133"/>
      <c r="N74" s="132">
        <f t="shared" si="2"/>
        <v>12</v>
      </c>
      <c r="O74" s="134">
        <f t="shared" si="3"/>
        <v>22.7</v>
      </c>
      <c r="P74" s="133"/>
      <c r="Q74" s="133"/>
      <c r="R74" s="133"/>
      <c r="S74" s="133"/>
      <c r="T74" s="133"/>
      <c r="U74" s="135" t="str">
        <f t="shared" si="4"/>
        <v/>
      </c>
      <c r="V74" s="136">
        <f t="shared" si="5"/>
        <v>23</v>
      </c>
      <c r="W74" s="136"/>
      <c r="X74" s="136"/>
      <c r="Y74" s="137" t="str">
        <f t="shared" si="6"/>
        <v/>
      </c>
      <c r="Z74" s="100"/>
    </row>
    <row r="75" spans="1:26" ht="25.8">
      <c r="A75" s="127">
        <v>61</v>
      </c>
      <c r="B75" s="379" t="s">
        <v>191</v>
      </c>
      <c r="C75" s="144" t="s">
        <v>192</v>
      </c>
      <c r="D75" s="133">
        <v>27</v>
      </c>
      <c r="E75" s="133">
        <v>9</v>
      </c>
      <c r="F75" s="133">
        <v>30</v>
      </c>
      <c r="G75" s="132">
        <f t="shared" si="0"/>
        <v>7.333333333333333</v>
      </c>
      <c r="H75" s="133">
        <v>8.5</v>
      </c>
      <c r="I75" s="133">
        <v>4</v>
      </c>
      <c r="J75" s="132">
        <f t="shared" si="1"/>
        <v>4.125</v>
      </c>
      <c r="K75" s="133">
        <v>12</v>
      </c>
      <c r="L75" s="133"/>
      <c r="M75" s="133"/>
      <c r="N75" s="132">
        <f t="shared" si="2"/>
        <v>12</v>
      </c>
      <c r="O75" s="134">
        <f t="shared" si="3"/>
        <v>23.5</v>
      </c>
      <c r="P75" s="133">
        <v>12</v>
      </c>
      <c r="Q75" s="133">
        <v>3</v>
      </c>
      <c r="R75" s="133"/>
      <c r="S75" s="133"/>
      <c r="T75" s="133">
        <v>2</v>
      </c>
      <c r="U75" s="135">
        <f t="shared" si="4"/>
        <v>17</v>
      </c>
      <c r="V75" s="136">
        <f t="shared" si="5"/>
        <v>41</v>
      </c>
      <c r="W75" s="136"/>
      <c r="X75" s="136"/>
      <c r="Y75" s="137" t="str">
        <f t="shared" si="6"/>
        <v>D</v>
      </c>
      <c r="Z75" s="100"/>
    </row>
    <row r="76" spans="1:26" ht="25.8">
      <c r="A76" s="127">
        <v>62</v>
      </c>
      <c r="B76" s="379" t="s">
        <v>193</v>
      </c>
      <c r="C76" s="144" t="s">
        <v>194</v>
      </c>
      <c r="D76" s="133">
        <v>30</v>
      </c>
      <c r="E76" s="133">
        <v>4.5</v>
      </c>
      <c r="F76" s="133">
        <v>24</v>
      </c>
      <c r="G76" s="132">
        <f t="shared" si="0"/>
        <v>6.5</v>
      </c>
      <c r="H76" s="133">
        <v>8.5</v>
      </c>
      <c r="I76" s="133">
        <v>5</v>
      </c>
      <c r="J76" s="132">
        <f t="shared" si="1"/>
        <v>4.625</v>
      </c>
      <c r="K76" s="133">
        <v>12</v>
      </c>
      <c r="L76" s="133"/>
      <c r="M76" s="133"/>
      <c r="N76" s="132">
        <f t="shared" si="2"/>
        <v>12</v>
      </c>
      <c r="O76" s="134">
        <f t="shared" si="3"/>
        <v>23.1</v>
      </c>
      <c r="P76" s="133">
        <v>12</v>
      </c>
      <c r="Q76" s="133">
        <v>7</v>
      </c>
      <c r="R76" s="133"/>
      <c r="S76" s="133"/>
      <c r="T76" s="133">
        <v>2</v>
      </c>
      <c r="U76" s="135">
        <f t="shared" si="4"/>
        <v>21</v>
      </c>
      <c r="V76" s="136">
        <f t="shared" si="5"/>
        <v>44</v>
      </c>
      <c r="W76" s="136"/>
      <c r="X76" s="136"/>
      <c r="Y76" s="137" t="str">
        <f t="shared" si="6"/>
        <v>D</v>
      </c>
      <c r="Z76" s="100"/>
    </row>
    <row r="77" spans="1:26" ht="25.8">
      <c r="A77" s="127">
        <v>63</v>
      </c>
      <c r="B77" s="379" t="s">
        <v>195</v>
      </c>
      <c r="C77" s="144" t="s">
        <v>196</v>
      </c>
      <c r="D77" s="133">
        <v>30</v>
      </c>
      <c r="E77" s="133">
        <v>18</v>
      </c>
      <c r="F77" s="133">
        <v>24</v>
      </c>
      <c r="G77" s="132">
        <f t="shared" si="0"/>
        <v>8.0000000000000018</v>
      </c>
      <c r="H77" s="133">
        <v>8.5</v>
      </c>
      <c r="I77" s="133">
        <v>5</v>
      </c>
      <c r="J77" s="132">
        <f t="shared" si="1"/>
        <v>4.625</v>
      </c>
      <c r="K77" s="133">
        <v>11</v>
      </c>
      <c r="L77" s="133"/>
      <c r="M77" s="133"/>
      <c r="N77" s="132">
        <f t="shared" si="2"/>
        <v>11</v>
      </c>
      <c r="O77" s="134">
        <f t="shared" si="3"/>
        <v>23.6</v>
      </c>
      <c r="P77" s="133">
        <v>19</v>
      </c>
      <c r="Q77" s="133">
        <v>11</v>
      </c>
      <c r="R77" s="133"/>
      <c r="S77" s="133">
        <v>6</v>
      </c>
      <c r="T77" s="133"/>
      <c r="U77" s="135">
        <f t="shared" si="4"/>
        <v>36</v>
      </c>
      <c r="V77" s="136">
        <f t="shared" si="5"/>
        <v>60</v>
      </c>
      <c r="W77" s="136"/>
      <c r="X77" s="136"/>
      <c r="Y77" s="137" t="str">
        <f t="shared" si="6"/>
        <v>B</v>
      </c>
      <c r="Z77" s="100"/>
    </row>
    <row r="78" spans="1:26" ht="25.8">
      <c r="A78" s="127">
        <v>64</v>
      </c>
      <c r="B78" s="379" t="s">
        <v>197</v>
      </c>
      <c r="C78" s="144" t="s">
        <v>198</v>
      </c>
      <c r="D78" s="133">
        <v>24</v>
      </c>
      <c r="E78" s="133">
        <v>6</v>
      </c>
      <c r="F78" s="133">
        <v>30</v>
      </c>
      <c r="G78" s="132">
        <f t="shared" si="0"/>
        <v>6.666666666666667</v>
      </c>
      <c r="H78" s="133">
        <v>7</v>
      </c>
      <c r="I78" s="133">
        <v>4</v>
      </c>
      <c r="J78" s="132">
        <f t="shared" si="1"/>
        <v>3.75</v>
      </c>
      <c r="K78" s="133">
        <v>11</v>
      </c>
      <c r="L78" s="133"/>
      <c r="M78" s="133"/>
      <c r="N78" s="132">
        <f t="shared" si="2"/>
        <v>11</v>
      </c>
      <c r="O78" s="134">
        <f t="shared" si="3"/>
        <v>21.4</v>
      </c>
      <c r="P78" s="133">
        <v>15</v>
      </c>
      <c r="Q78" s="133"/>
      <c r="R78" s="133">
        <v>8</v>
      </c>
      <c r="S78" s="133">
        <v>3</v>
      </c>
      <c r="T78" s="133"/>
      <c r="U78" s="135">
        <f t="shared" si="4"/>
        <v>26</v>
      </c>
      <c r="V78" s="136">
        <f t="shared" si="5"/>
        <v>47</v>
      </c>
      <c r="W78" s="136"/>
      <c r="X78" s="136"/>
      <c r="Y78" s="137" t="str">
        <f t="shared" si="6"/>
        <v>D</v>
      </c>
      <c r="Z78" s="100"/>
    </row>
    <row r="79" spans="1:26" ht="25.8">
      <c r="A79" s="127">
        <v>65</v>
      </c>
      <c r="B79" s="379" t="s">
        <v>199</v>
      </c>
      <c r="C79" s="144" t="s">
        <v>200</v>
      </c>
      <c r="D79" s="133">
        <v>24</v>
      </c>
      <c r="E79" s="133">
        <v>10.5</v>
      </c>
      <c r="F79" s="133">
        <v>24</v>
      </c>
      <c r="G79" s="132">
        <f t="shared" si="0"/>
        <v>6.5</v>
      </c>
      <c r="H79" s="133">
        <v>8</v>
      </c>
      <c r="I79" s="133">
        <v>5</v>
      </c>
      <c r="J79" s="132">
        <f t="shared" si="1"/>
        <v>4.5</v>
      </c>
      <c r="K79" s="133">
        <v>12</v>
      </c>
      <c r="L79" s="133"/>
      <c r="M79" s="133"/>
      <c r="N79" s="132">
        <f t="shared" si="2"/>
        <v>12</v>
      </c>
      <c r="O79" s="134">
        <f t="shared" si="3"/>
        <v>23</v>
      </c>
      <c r="P79" s="133">
        <v>11</v>
      </c>
      <c r="Q79" s="133">
        <v>7</v>
      </c>
      <c r="R79" s="133"/>
      <c r="S79" s="133"/>
      <c r="T79" s="133">
        <v>5</v>
      </c>
      <c r="U79" s="135">
        <f t="shared" si="4"/>
        <v>23</v>
      </c>
      <c r="V79" s="136">
        <f t="shared" si="5"/>
        <v>46</v>
      </c>
      <c r="W79" s="136"/>
      <c r="X79" s="136"/>
      <c r="Y79" s="137" t="str">
        <f t="shared" si="6"/>
        <v>D</v>
      </c>
      <c r="Z79" s="100"/>
    </row>
    <row r="80" spans="1:26" ht="25.8">
      <c r="A80" s="127">
        <v>66</v>
      </c>
      <c r="B80" s="379" t="s">
        <v>201</v>
      </c>
      <c r="C80" s="144" t="s">
        <v>202</v>
      </c>
      <c r="D80" s="133">
        <v>24</v>
      </c>
      <c r="E80" s="133">
        <v>6</v>
      </c>
      <c r="F80" s="133">
        <v>24</v>
      </c>
      <c r="G80" s="132">
        <f t="shared" ref="G80:G121" si="7">IF(COUNTA($D80:$F80)&gt;0,SUM($D80/$D$14,$E80/$E$14,$F80/$F$14)*$G$14/COUNTA($D80:$F80),0)</f>
        <v>6</v>
      </c>
      <c r="H80" s="133">
        <v>8</v>
      </c>
      <c r="I80" s="133">
        <v>5</v>
      </c>
      <c r="J80" s="132">
        <f t="shared" ref="J80:J121" si="8">IF(COUNTA($H80:$I80)&gt;0,SUM($H80/$H$14,$I80/$I$14)*$J$14/COUNTA($H80:$I80),0)</f>
        <v>4.5</v>
      </c>
      <c r="K80" s="133">
        <v>12</v>
      </c>
      <c r="L80" s="133"/>
      <c r="M80" s="133"/>
      <c r="N80" s="132">
        <f t="shared" ref="N80:N121" si="9">IF(COUNTA($K80:$M80)&gt;0,SUM($K80/$K$14,$L80/$L$14,$M80/$M$14)*$N$14/COUNTA($K80:$M80),0)</f>
        <v>12</v>
      </c>
      <c r="O80" s="134">
        <f t="shared" ref="O80:O121" si="10">IF(ROUNDDOWN(SUM($G80,$J80,$N80,0.05),1)&gt;0,ROUNDDOWN(SUM($G80,$J80,$N80,0.05),1),"")</f>
        <v>22.5</v>
      </c>
      <c r="P80" s="133">
        <v>8</v>
      </c>
      <c r="Q80" s="133"/>
      <c r="R80" s="133">
        <v>11</v>
      </c>
      <c r="S80" s="133">
        <v>8</v>
      </c>
      <c r="T80" s="133"/>
      <c r="U80" s="135">
        <f t="shared" ref="U80:U121" si="11">IF(OR(COUNTIF($P80:$T80,"&gt;0")=0,COUNTA($P$14)=0),"",(IF(COUNTA($Q80:$T80)&lt;=2,SUM($P80:$T80),IF(COUNTA($Q80:$T80)=3,SUM($P80:$T80)-MIN($Q80:$T80),SUM($P80:$T80)-MIN($Q80:$T80)-SMALL($Q80:$T80,2))))*7/(SUM($P$14:$R$14)/10))</f>
        <v>27</v>
      </c>
      <c r="V80" s="136">
        <f t="shared" ref="V80:V121" si="12">IF(ROUNDDOWN(SUM($O80,$U80,0.5),0)&gt;0,ROUNDDOWN(SUM($O80,$U80,0.5),0),"")</f>
        <v>50</v>
      </c>
      <c r="W80" s="136"/>
      <c r="X80" s="136"/>
      <c r="Y80" s="137" t="str">
        <f t="shared" ref="Y80:Y121" si="13">IF(AND(N80&lt;$N$14/2,COUNTIF($P80:$T80,"&gt;0")&gt;0),"FAIL LABS",IF(OR($U80=0,$U80=""),"",IF($V80&gt;=70,"A",IF($V80&gt;=60,"B",IF($V80&gt;=50,"C",IF($V80&gt;=40,"D","E"))))))</f>
        <v>C</v>
      </c>
      <c r="Z80" s="100"/>
    </row>
    <row r="81" spans="1:26" ht="25.8">
      <c r="A81" s="127">
        <v>67</v>
      </c>
      <c r="B81" s="379" t="s">
        <v>203</v>
      </c>
      <c r="C81" s="144" t="s">
        <v>204</v>
      </c>
      <c r="D81" s="133">
        <v>24</v>
      </c>
      <c r="E81" s="133">
        <v>21</v>
      </c>
      <c r="F81" s="133">
        <v>24</v>
      </c>
      <c r="G81" s="132">
        <f t="shared" si="7"/>
        <v>7.666666666666667</v>
      </c>
      <c r="H81" s="133">
        <v>7</v>
      </c>
      <c r="I81" s="133">
        <v>5</v>
      </c>
      <c r="J81" s="132">
        <f t="shared" si="8"/>
        <v>4.25</v>
      </c>
      <c r="K81" s="133">
        <v>12</v>
      </c>
      <c r="L81" s="133"/>
      <c r="M81" s="133"/>
      <c r="N81" s="132">
        <f t="shared" si="9"/>
        <v>12</v>
      </c>
      <c r="O81" s="134">
        <f t="shared" si="10"/>
        <v>23.9</v>
      </c>
      <c r="P81" s="133">
        <v>12</v>
      </c>
      <c r="Q81" s="133"/>
      <c r="R81" s="133">
        <v>9</v>
      </c>
      <c r="S81" s="133"/>
      <c r="T81" s="133">
        <v>3</v>
      </c>
      <c r="U81" s="135">
        <f t="shared" si="11"/>
        <v>24</v>
      </c>
      <c r="V81" s="136">
        <f t="shared" si="12"/>
        <v>48</v>
      </c>
      <c r="W81" s="136"/>
      <c r="X81" s="136"/>
      <c r="Y81" s="137" t="str">
        <f t="shared" si="13"/>
        <v>D</v>
      </c>
      <c r="Z81" s="100"/>
    </row>
    <row r="82" spans="1:26" ht="25.8">
      <c r="A82" s="127">
        <v>68</v>
      </c>
      <c r="B82" s="379" t="s">
        <v>205</v>
      </c>
      <c r="C82" s="144" t="s">
        <v>206</v>
      </c>
      <c r="D82" s="133">
        <v>24</v>
      </c>
      <c r="E82" s="133">
        <v>6</v>
      </c>
      <c r="F82" s="133">
        <v>18</v>
      </c>
      <c r="G82" s="132">
        <f t="shared" si="7"/>
        <v>5.333333333333333</v>
      </c>
      <c r="H82" s="133">
        <v>9</v>
      </c>
      <c r="I82" s="133">
        <v>5</v>
      </c>
      <c r="J82" s="132">
        <f t="shared" si="8"/>
        <v>4.75</v>
      </c>
      <c r="K82" s="133">
        <v>11</v>
      </c>
      <c r="L82" s="133"/>
      <c r="M82" s="133"/>
      <c r="N82" s="132">
        <f t="shared" si="9"/>
        <v>11</v>
      </c>
      <c r="O82" s="134">
        <f t="shared" si="10"/>
        <v>21.1</v>
      </c>
      <c r="P82" s="133">
        <v>18</v>
      </c>
      <c r="Q82" s="133">
        <v>3</v>
      </c>
      <c r="R82" s="133"/>
      <c r="S82" s="133">
        <v>1</v>
      </c>
      <c r="T82" s="133"/>
      <c r="U82" s="135">
        <f t="shared" si="11"/>
        <v>22</v>
      </c>
      <c r="V82" s="136">
        <f t="shared" si="12"/>
        <v>43</v>
      </c>
      <c r="W82" s="136"/>
      <c r="X82" s="136"/>
      <c r="Y82" s="137" t="str">
        <f t="shared" si="13"/>
        <v>D</v>
      </c>
      <c r="Z82" s="100"/>
    </row>
    <row r="83" spans="1:26" ht="25.8">
      <c r="A83" s="127">
        <v>69</v>
      </c>
      <c r="B83" s="379" t="s">
        <v>207</v>
      </c>
      <c r="C83" s="144" t="s">
        <v>208</v>
      </c>
      <c r="D83" s="133">
        <v>24</v>
      </c>
      <c r="E83" s="133">
        <v>9</v>
      </c>
      <c r="F83" s="133">
        <v>21</v>
      </c>
      <c r="G83" s="132">
        <f t="shared" si="7"/>
        <v>6</v>
      </c>
      <c r="H83" s="133">
        <v>9</v>
      </c>
      <c r="I83" s="133">
        <v>4</v>
      </c>
      <c r="J83" s="132">
        <f t="shared" si="8"/>
        <v>4.25</v>
      </c>
      <c r="K83" s="133">
        <v>12</v>
      </c>
      <c r="L83" s="133"/>
      <c r="M83" s="133"/>
      <c r="N83" s="132">
        <f t="shared" si="9"/>
        <v>12</v>
      </c>
      <c r="O83" s="134">
        <f t="shared" si="10"/>
        <v>22.3</v>
      </c>
      <c r="P83" s="133">
        <v>16</v>
      </c>
      <c r="Q83" s="133">
        <v>8</v>
      </c>
      <c r="R83" s="133">
        <v>4</v>
      </c>
      <c r="S83" s="133">
        <v>7</v>
      </c>
      <c r="T83" s="133"/>
      <c r="U83" s="135">
        <f t="shared" si="11"/>
        <v>31</v>
      </c>
      <c r="V83" s="136">
        <f t="shared" si="12"/>
        <v>53</v>
      </c>
      <c r="W83" s="136"/>
      <c r="X83" s="136"/>
      <c r="Y83" s="137" t="str">
        <f t="shared" si="13"/>
        <v>C</v>
      </c>
      <c r="Z83" s="100"/>
    </row>
    <row r="84" spans="1:26" ht="25.8">
      <c r="A84" s="127">
        <v>70</v>
      </c>
      <c r="B84" s="379" t="s">
        <v>209</v>
      </c>
      <c r="C84" s="144" t="s">
        <v>210</v>
      </c>
      <c r="D84" s="133">
        <v>24</v>
      </c>
      <c r="E84" s="133">
        <v>9</v>
      </c>
      <c r="F84" s="133">
        <v>15</v>
      </c>
      <c r="G84" s="132">
        <f t="shared" si="7"/>
        <v>5.333333333333333</v>
      </c>
      <c r="H84" s="133">
        <v>9</v>
      </c>
      <c r="I84" s="133">
        <v>4.5</v>
      </c>
      <c r="J84" s="132">
        <f t="shared" si="8"/>
        <v>4.5</v>
      </c>
      <c r="K84" s="133"/>
      <c r="L84" s="133"/>
      <c r="M84" s="133"/>
      <c r="N84" s="132">
        <f t="shared" si="9"/>
        <v>0</v>
      </c>
      <c r="O84" s="134">
        <f t="shared" si="10"/>
        <v>9.8000000000000007</v>
      </c>
      <c r="P84" s="133"/>
      <c r="Q84" s="133"/>
      <c r="R84" s="133"/>
      <c r="S84" s="133"/>
      <c r="T84" s="133"/>
      <c r="U84" s="135" t="str">
        <f t="shared" si="11"/>
        <v/>
      </c>
      <c r="V84" s="136">
        <f t="shared" si="12"/>
        <v>10</v>
      </c>
      <c r="W84" s="136"/>
      <c r="X84" s="136"/>
      <c r="Y84" s="137" t="str">
        <f t="shared" si="13"/>
        <v/>
      </c>
      <c r="Z84" s="100"/>
    </row>
    <row r="85" spans="1:26" ht="25.8">
      <c r="A85" s="127">
        <v>71</v>
      </c>
      <c r="B85" s="379" t="s">
        <v>211</v>
      </c>
      <c r="C85" s="144" t="s">
        <v>212</v>
      </c>
      <c r="D85" s="133">
        <v>24</v>
      </c>
      <c r="E85" s="133">
        <v>3</v>
      </c>
      <c r="F85" s="133">
        <v>24</v>
      </c>
      <c r="G85" s="132">
        <f t="shared" si="7"/>
        <v>5.666666666666667</v>
      </c>
      <c r="H85" s="133">
        <v>7</v>
      </c>
      <c r="I85" s="133">
        <v>5</v>
      </c>
      <c r="J85" s="132">
        <f t="shared" si="8"/>
        <v>4.25</v>
      </c>
      <c r="K85" s="133">
        <v>12</v>
      </c>
      <c r="L85" s="133"/>
      <c r="M85" s="133"/>
      <c r="N85" s="132">
        <f t="shared" si="9"/>
        <v>12</v>
      </c>
      <c r="O85" s="134">
        <f t="shared" si="10"/>
        <v>21.9</v>
      </c>
      <c r="P85" s="133">
        <v>13</v>
      </c>
      <c r="Q85" s="133">
        <v>9</v>
      </c>
      <c r="R85" s="133">
        <v>8</v>
      </c>
      <c r="S85" s="133">
        <v>8</v>
      </c>
      <c r="T85" s="133"/>
      <c r="U85" s="135">
        <f t="shared" si="11"/>
        <v>30</v>
      </c>
      <c r="V85" s="136">
        <f t="shared" si="12"/>
        <v>52</v>
      </c>
      <c r="W85" s="136"/>
      <c r="X85" s="136"/>
      <c r="Y85" s="137" t="str">
        <f t="shared" si="13"/>
        <v>C</v>
      </c>
      <c r="Z85" s="100"/>
    </row>
    <row r="86" spans="1:26" ht="25.8">
      <c r="A86" s="127">
        <v>72</v>
      </c>
      <c r="B86" s="379" t="s">
        <v>213</v>
      </c>
      <c r="C86" s="144" t="s">
        <v>214</v>
      </c>
      <c r="D86" s="133">
        <v>25.5</v>
      </c>
      <c r="E86" s="133">
        <v>9</v>
      </c>
      <c r="F86" s="133">
        <v>21</v>
      </c>
      <c r="G86" s="132">
        <f t="shared" si="7"/>
        <v>6.166666666666667</v>
      </c>
      <c r="H86" s="133">
        <v>9</v>
      </c>
      <c r="I86" s="133">
        <v>5</v>
      </c>
      <c r="J86" s="132">
        <f t="shared" si="8"/>
        <v>4.75</v>
      </c>
      <c r="K86" s="133">
        <v>12</v>
      </c>
      <c r="L86" s="133"/>
      <c r="M86" s="133"/>
      <c r="N86" s="132">
        <f t="shared" si="9"/>
        <v>12</v>
      </c>
      <c r="O86" s="134">
        <f t="shared" si="10"/>
        <v>22.9</v>
      </c>
      <c r="P86" s="133">
        <v>8</v>
      </c>
      <c r="Q86" s="133"/>
      <c r="R86" s="133">
        <v>8</v>
      </c>
      <c r="S86" s="133"/>
      <c r="T86" s="133">
        <v>3</v>
      </c>
      <c r="U86" s="135">
        <f t="shared" si="11"/>
        <v>19</v>
      </c>
      <c r="V86" s="136">
        <f t="shared" si="12"/>
        <v>42</v>
      </c>
      <c r="W86" s="136"/>
      <c r="X86" s="136"/>
      <c r="Y86" s="137" t="str">
        <f t="shared" si="13"/>
        <v>D</v>
      </c>
      <c r="Z86" s="100"/>
    </row>
    <row r="87" spans="1:26" ht="25.8">
      <c r="A87" s="127">
        <v>73</v>
      </c>
      <c r="B87" s="379" t="s">
        <v>215</v>
      </c>
      <c r="C87" s="144" t="s">
        <v>216</v>
      </c>
      <c r="D87" s="133">
        <v>25.5</v>
      </c>
      <c r="E87" s="133">
        <v>9</v>
      </c>
      <c r="F87" s="133">
        <v>21</v>
      </c>
      <c r="G87" s="132">
        <f t="shared" si="7"/>
        <v>6.166666666666667</v>
      </c>
      <c r="H87" s="133">
        <v>9</v>
      </c>
      <c r="I87" s="133">
        <v>5</v>
      </c>
      <c r="J87" s="132">
        <f t="shared" si="8"/>
        <v>4.75</v>
      </c>
      <c r="K87" s="133">
        <v>13</v>
      </c>
      <c r="L87" s="133"/>
      <c r="M87" s="133"/>
      <c r="N87" s="132">
        <f t="shared" si="9"/>
        <v>13</v>
      </c>
      <c r="O87" s="134">
        <f t="shared" si="10"/>
        <v>23.9</v>
      </c>
      <c r="P87" s="133">
        <v>18</v>
      </c>
      <c r="Q87" s="133">
        <v>8</v>
      </c>
      <c r="R87" s="133"/>
      <c r="S87" s="133">
        <v>5</v>
      </c>
      <c r="T87" s="133"/>
      <c r="U87" s="135">
        <f t="shared" si="11"/>
        <v>31</v>
      </c>
      <c r="V87" s="136">
        <f t="shared" si="12"/>
        <v>55</v>
      </c>
      <c r="W87" s="136"/>
      <c r="X87" s="136"/>
      <c r="Y87" s="137" t="str">
        <f t="shared" si="13"/>
        <v>C</v>
      </c>
      <c r="Z87" s="100"/>
    </row>
    <row r="88" spans="1:26" ht="25.8">
      <c r="A88" s="127">
        <v>74</v>
      </c>
      <c r="B88" s="379" t="s">
        <v>217</v>
      </c>
      <c r="C88" s="144" t="s">
        <v>218</v>
      </c>
      <c r="D88" s="133">
        <v>24</v>
      </c>
      <c r="E88" s="133">
        <v>13.5</v>
      </c>
      <c r="F88" s="133">
        <v>24</v>
      </c>
      <c r="G88" s="132">
        <f t="shared" si="7"/>
        <v>6.833333333333333</v>
      </c>
      <c r="H88" s="133">
        <v>8</v>
      </c>
      <c r="I88" s="133">
        <v>5</v>
      </c>
      <c r="J88" s="132">
        <f t="shared" si="8"/>
        <v>4.5</v>
      </c>
      <c r="K88" s="133">
        <v>11</v>
      </c>
      <c r="L88" s="133"/>
      <c r="M88" s="133"/>
      <c r="N88" s="132">
        <f t="shared" si="9"/>
        <v>11</v>
      </c>
      <c r="O88" s="134">
        <f t="shared" si="10"/>
        <v>22.3</v>
      </c>
      <c r="P88" s="133">
        <v>17</v>
      </c>
      <c r="Q88" s="133"/>
      <c r="R88" s="133">
        <v>8</v>
      </c>
      <c r="S88" s="133"/>
      <c r="T88" s="133">
        <v>3</v>
      </c>
      <c r="U88" s="135">
        <f t="shared" si="11"/>
        <v>28</v>
      </c>
      <c r="V88" s="136">
        <f t="shared" si="12"/>
        <v>50</v>
      </c>
      <c r="W88" s="136"/>
      <c r="X88" s="136"/>
      <c r="Y88" s="137" t="str">
        <f t="shared" si="13"/>
        <v>C</v>
      </c>
      <c r="Z88" s="100"/>
    </row>
    <row r="89" spans="1:26" ht="25.8">
      <c r="A89" s="127">
        <v>75</v>
      </c>
      <c r="B89" s="379" t="s">
        <v>219</v>
      </c>
      <c r="C89" s="144" t="s">
        <v>220</v>
      </c>
      <c r="D89" s="133">
        <v>24</v>
      </c>
      <c r="E89" s="133">
        <v>6</v>
      </c>
      <c r="F89" s="133">
        <v>27</v>
      </c>
      <c r="G89" s="132">
        <f t="shared" si="7"/>
        <v>6.333333333333333</v>
      </c>
      <c r="H89" s="133">
        <v>10</v>
      </c>
      <c r="I89" s="133">
        <v>5</v>
      </c>
      <c r="J89" s="132">
        <f t="shared" si="8"/>
        <v>5</v>
      </c>
      <c r="K89" s="133">
        <v>12</v>
      </c>
      <c r="L89" s="133"/>
      <c r="M89" s="133"/>
      <c r="N89" s="132">
        <f t="shared" si="9"/>
        <v>12</v>
      </c>
      <c r="O89" s="134">
        <f t="shared" si="10"/>
        <v>23.3</v>
      </c>
      <c r="P89" s="133">
        <v>21</v>
      </c>
      <c r="Q89" s="133"/>
      <c r="R89" s="133">
        <v>10</v>
      </c>
      <c r="S89" s="133">
        <v>10</v>
      </c>
      <c r="T89" s="133"/>
      <c r="U89" s="135">
        <f t="shared" si="11"/>
        <v>41</v>
      </c>
      <c r="V89" s="136">
        <f t="shared" si="12"/>
        <v>64</v>
      </c>
      <c r="W89" s="136"/>
      <c r="X89" s="136"/>
      <c r="Y89" s="137" t="str">
        <f t="shared" si="13"/>
        <v>B</v>
      </c>
      <c r="Z89" s="100"/>
    </row>
    <row r="90" spans="1:26" ht="25.8">
      <c r="A90" s="127">
        <v>76</v>
      </c>
      <c r="B90" s="379" t="s">
        <v>221</v>
      </c>
      <c r="C90" s="144" t="s">
        <v>222</v>
      </c>
      <c r="D90" s="133">
        <v>24</v>
      </c>
      <c r="E90" s="133">
        <v>6</v>
      </c>
      <c r="F90" s="133">
        <v>30</v>
      </c>
      <c r="G90" s="132">
        <f t="shared" si="7"/>
        <v>6.666666666666667</v>
      </c>
      <c r="H90" s="133">
        <v>8</v>
      </c>
      <c r="I90" s="133">
        <v>5</v>
      </c>
      <c r="J90" s="132">
        <f t="shared" si="8"/>
        <v>4.5</v>
      </c>
      <c r="K90" s="133">
        <v>13</v>
      </c>
      <c r="L90" s="133"/>
      <c r="M90" s="133"/>
      <c r="N90" s="132">
        <f t="shared" si="9"/>
        <v>13</v>
      </c>
      <c r="O90" s="134">
        <f t="shared" si="10"/>
        <v>24.2</v>
      </c>
      <c r="P90" s="133">
        <v>11</v>
      </c>
      <c r="Q90" s="133"/>
      <c r="R90" s="133">
        <v>8</v>
      </c>
      <c r="S90" s="133"/>
      <c r="T90" s="133">
        <v>3</v>
      </c>
      <c r="U90" s="135">
        <f t="shared" si="11"/>
        <v>22</v>
      </c>
      <c r="V90" s="136">
        <f t="shared" si="12"/>
        <v>46</v>
      </c>
      <c r="W90" s="136"/>
      <c r="X90" s="136"/>
      <c r="Y90" s="137" t="str">
        <f t="shared" si="13"/>
        <v>D</v>
      </c>
      <c r="Z90" s="100"/>
    </row>
    <row r="91" spans="1:26" ht="25.8">
      <c r="A91" s="127">
        <v>77</v>
      </c>
      <c r="B91" s="379" t="s">
        <v>223</v>
      </c>
      <c r="C91" s="144" t="s">
        <v>224</v>
      </c>
      <c r="D91" s="133">
        <v>24</v>
      </c>
      <c r="E91" s="133">
        <v>4.5</v>
      </c>
      <c r="F91" s="133">
        <v>24</v>
      </c>
      <c r="G91" s="132">
        <f t="shared" si="7"/>
        <v>5.833333333333333</v>
      </c>
      <c r="H91" s="133">
        <v>8.5</v>
      </c>
      <c r="I91" s="133">
        <v>5</v>
      </c>
      <c r="J91" s="132">
        <f t="shared" si="8"/>
        <v>4.625</v>
      </c>
      <c r="K91" s="133">
        <v>12</v>
      </c>
      <c r="L91" s="133"/>
      <c r="M91" s="133"/>
      <c r="N91" s="132">
        <f t="shared" si="9"/>
        <v>12</v>
      </c>
      <c r="O91" s="134">
        <f t="shared" si="10"/>
        <v>22.5</v>
      </c>
      <c r="P91" s="133">
        <v>18</v>
      </c>
      <c r="Q91" s="133"/>
      <c r="R91" s="133">
        <v>7</v>
      </c>
      <c r="S91" s="133"/>
      <c r="T91" s="133">
        <v>3</v>
      </c>
      <c r="U91" s="135">
        <f t="shared" si="11"/>
        <v>28</v>
      </c>
      <c r="V91" s="136">
        <f t="shared" si="12"/>
        <v>51</v>
      </c>
      <c r="W91" s="136"/>
      <c r="X91" s="136"/>
      <c r="Y91" s="137" t="str">
        <f t="shared" si="13"/>
        <v>C</v>
      </c>
      <c r="Z91" s="100"/>
    </row>
    <row r="92" spans="1:26" ht="25.8">
      <c r="A92" s="127">
        <v>78</v>
      </c>
      <c r="B92" s="379" t="s">
        <v>225</v>
      </c>
      <c r="C92" s="144" t="s">
        <v>226</v>
      </c>
      <c r="D92" s="133">
        <v>24</v>
      </c>
      <c r="E92" s="133">
        <v>19.5</v>
      </c>
      <c r="F92" s="133">
        <v>18</v>
      </c>
      <c r="G92" s="132">
        <f t="shared" si="7"/>
        <v>6.8333333333333348</v>
      </c>
      <c r="H92" s="133">
        <v>8</v>
      </c>
      <c r="I92" s="133">
        <v>4.5</v>
      </c>
      <c r="J92" s="132">
        <f t="shared" si="8"/>
        <v>4.25</v>
      </c>
      <c r="K92" s="133">
        <v>12</v>
      </c>
      <c r="L92" s="133"/>
      <c r="M92" s="133"/>
      <c r="N92" s="132">
        <f t="shared" si="9"/>
        <v>12</v>
      </c>
      <c r="O92" s="134">
        <f t="shared" si="10"/>
        <v>23.1</v>
      </c>
      <c r="P92" s="133">
        <v>16</v>
      </c>
      <c r="Q92" s="133"/>
      <c r="R92" s="133">
        <v>9</v>
      </c>
      <c r="S92" s="133">
        <v>6</v>
      </c>
      <c r="T92" s="133"/>
      <c r="U92" s="135">
        <f t="shared" si="11"/>
        <v>31</v>
      </c>
      <c r="V92" s="136">
        <f t="shared" si="12"/>
        <v>54</v>
      </c>
      <c r="W92" s="136"/>
      <c r="X92" s="136"/>
      <c r="Y92" s="137" t="str">
        <f t="shared" si="13"/>
        <v>C</v>
      </c>
      <c r="Z92" s="100"/>
    </row>
    <row r="93" spans="1:26" ht="25.8">
      <c r="A93" s="127">
        <v>79</v>
      </c>
      <c r="B93" s="144" t="s">
        <v>227</v>
      </c>
      <c r="C93" s="144" t="s">
        <v>305</v>
      </c>
      <c r="D93" s="133">
        <v>30</v>
      </c>
      <c r="E93" s="133">
        <v>10.5</v>
      </c>
      <c r="F93" s="133">
        <v>30</v>
      </c>
      <c r="G93" s="132">
        <f t="shared" si="7"/>
        <v>7.833333333333333</v>
      </c>
      <c r="H93" s="133">
        <v>8.5</v>
      </c>
      <c r="I93" s="133">
        <v>4</v>
      </c>
      <c r="J93" s="132">
        <f t="shared" si="8"/>
        <v>4.125</v>
      </c>
      <c r="K93" s="133">
        <v>12</v>
      </c>
      <c r="L93" s="133"/>
      <c r="M93" s="133"/>
      <c r="N93" s="132">
        <f t="shared" si="9"/>
        <v>12</v>
      </c>
      <c r="O93" s="134">
        <f t="shared" si="10"/>
        <v>24</v>
      </c>
      <c r="P93" s="133">
        <v>9</v>
      </c>
      <c r="Q93" s="133"/>
      <c r="R93" s="133">
        <v>9</v>
      </c>
      <c r="S93" s="133"/>
      <c r="T93" s="133">
        <v>2</v>
      </c>
      <c r="U93" s="135">
        <f t="shared" si="11"/>
        <v>20</v>
      </c>
      <c r="V93" s="136">
        <f t="shared" si="12"/>
        <v>44</v>
      </c>
      <c r="W93" s="136"/>
      <c r="X93" s="136"/>
      <c r="Y93" s="137" t="str">
        <f t="shared" si="13"/>
        <v>D</v>
      </c>
      <c r="Z93" s="100"/>
    </row>
    <row r="94" spans="1:26" ht="25.8">
      <c r="A94" s="145">
        <v>80</v>
      </c>
      <c r="B94" s="380" t="s">
        <v>229</v>
      </c>
      <c r="C94" s="147" t="s">
        <v>230</v>
      </c>
      <c r="D94" s="150"/>
      <c r="E94" s="150"/>
      <c r="F94" s="150"/>
      <c r="G94" s="132">
        <f t="shared" si="7"/>
        <v>0</v>
      </c>
      <c r="H94" s="150"/>
      <c r="I94" s="150"/>
      <c r="J94" s="132">
        <f t="shared" si="8"/>
        <v>0</v>
      </c>
      <c r="K94" s="150"/>
      <c r="L94" s="150"/>
      <c r="M94" s="150"/>
      <c r="N94" s="161">
        <f t="shared" si="9"/>
        <v>0</v>
      </c>
      <c r="O94" s="134" t="str">
        <f t="shared" si="10"/>
        <v/>
      </c>
      <c r="P94" s="150"/>
      <c r="Q94" s="150"/>
      <c r="R94" s="150"/>
      <c r="S94" s="150"/>
      <c r="T94" s="150"/>
      <c r="U94" s="135" t="str">
        <f t="shared" si="11"/>
        <v/>
      </c>
      <c r="V94" s="164" t="str">
        <f t="shared" si="12"/>
        <v/>
      </c>
      <c r="W94" s="164"/>
      <c r="X94" s="164"/>
      <c r="Y94" s="152" t="str">
        <f t="shared" si="13"/>
        <v/>
      </c>
      <c r="Z94" s="153"/>
    </row>
    <row r="95" spans="1:26" ht="25.8">
      <c r="A95" s="127">
        <v>81</v>
      </c>
      <c r="B95" s="379" t="s">
        <v>231</v>
      </c>
      <c r="C95" s="144" t="s">
        <v>232</v>
      </c>
      <c r="D95" s="133">
        <v>24</v>
      </c>
      <c r="E95" s="133">
        <v>3</v>
      </c>
      <c r="F95" s="133">
        <v>15</v>
      </c>
      <c r="G95" s="132">
        <f t="shared" si="7"/>
        <v>4.666666666666667</v>
      </c>
      <c r="H95" s="133">
        <v>0</v>
      </c>
      <c r="I95" s="133">
        <v>3</v>
      </c>
      <c r="J95" s="132">
        <f t="shared" si="8"/>
        <v>1.5</v>
      </c>
      <c r="K95" s="133">
        <v>14</v>
      </c>
      <c r="L95" s="133"/>
      <c r="M95" s="133"/>
      <c r="N95" s="132">
        <f t="shared" si="9"/>
        <v>14</v>
      </c>
      <c r="O95" s="134">
        <f t="shared" si="10"/>
        <v>20.2</v>
      </c>
      <c r="P95" s="133">
        <v>8</v>
      </c>
      <c r="Q95" s="133">
        <v>6</v>
      </c>
      <c r="R95" s="133"/>
      <c r="S95" s="133"/>
      <c r="T95" s="133">
        <v>4</v>
      </c>
      <c r="U95" s="135">
        <f t="shared" si="11"/>
        <v>18</v>
      </c>
      <c r="V95" s="136">
        <f t="shared" si="12"/>
        <v>38</v>
      </c>
      <c r="W95" s="136"/>
      <c r="X95" s="136"/>
      <c r="Y95" s="137" t="str">
        <f t="shared" si="13"/>
        <v>E</v>
      </c>
      <c r="Z95" s="100"/>
    </row>
    <row r="96" spans="1:26" ht="25.8">
      <c r="A96" s="127">
        <v>82</v>
      </c>
      <c r="B96" s="379" t="s">
        <v>233</v>
      </c>
      <c r="C96" s="144" t="s">
        <v>234</v>
      </c>
      <c r="D96" s="133">
        <v>21</v>
      </c>
      <c r="E96" s="133">
        <v>3</v>
      </c>
      <c r="F96" s="133">
        <v>30</v>
      </c>
      <c r="G96" s="132">
        <f t="shared" si="7"/>
        <v>6</v>
      </c>
      <c r="H96" s="133">
        <v>0</v>
      </c>
      <c r="I96" s="133">
        <v>0</v>
      </c>
      <c r="J96" s="132">
        <f t="shared" si="8"/>
        <v>0</v>
      </c>
      <c r="K96" s="133">
        <v>12</v>
      </c>
      <c r="L96" s="133"/>
      <c r="M96" s="133"/>
      <c r="N96" s="132">
        <f t="shared" si="9"/>
        <v>12</v>
      </c>
      <c r="O96" s="134">
        <f t="shared" si="10"/>
        <v>18</v>
      </c>
      <c r="P96" s="133">
        <v>13</v>
      </c>
      <c r="Q96" s="133">
        <v>5</v>
      </c>
      <c r="R96" s="133"/>
      <c r="S96" s="133"/>
      <c r="T96" s="133"/>
      <c r="U96" s="135">
        <f t="shared" si="11"/>
        <v>18</v>
      </c>
      <c r="V96" s="136">
        <f t="shared" si="12"/>
        <v>36</v>
      </c>
      <c r="W96" s="136"/>
      <c r="X96" s="136"/>
      <c r="Y96" s="137" t="str">
        <f t="shared" si="13"/>
        <v>E</v>
      </c>
      <c r="Z96" s="100"/>
    </row>
    <row r="97" spans="1:26" ht="25.8">
      <c r="A97" s="127">
        <v>83</v>
      </c>
      <c r="B97" s="379" t="s">
        <v>235</v>
      </c>
      <c r="C97" s="144" t="s">
        <v>236</v>
      </c>
      <c r="D97" s="133">
        <v>24</v>
      </c>
      <c r="E97" s="133">
        <v>9</v>
      </c>
      <c r="F97" s="133">
        <v>30</v>
      </c>
      <c r="G97" s="132">
        <f t="shared" si="7"/>
        <v>7</v>
      </c>
      <c r="H97" s="133">
        <v>9</v>
      </c>
      <c r="I97" s="133">
        <v>5</v>
      </c>
      <c r="J97" s="132">
        <f t="shared" si="8"/>
        <v>4.75</v>
      </c>
      <c r="K97" s="133">
        <v>11</v>
      </c>
      <c r="L97" s="133"/>
      <c r="M97" s="133"/>
      <c r="N97" s="132">
        <f t="shared" si="9"/>
        <v>11</v>
      </c>
      <c r="O97" s="134">
        <f t="shared" si="10"/>
        <v>22.8</v>
      </c>
      <c r="P97" s="133">
        <v>10</v>
      </c>
      <c r="Q97" s="133"/>
      <c r="R97" s="133">
        <v>8</v>
      </c>
      <c r="S97" s="133">
        <v>0</v>
      </c>
      <c r="T97" s="133"/>
      <c r="U97" s="135">
        <f t="shared" si="11"/>
        <v>18</v>
      </c>
      <c r="V97" s="136">
        <f t="shared" si="12"/>
        <v>41</v>
      </c>
      <c r="W97" s="136"/>
      <c r="X97" s="136"/>
      <c r="Y97" s="137" t="str">
        <f t="shared" si="13"/>
        <v>D</v>
      </c>
      <c r="Z97" s="100"/>
    </row>
    <row r="98" spans="1:26" ht="25.8">
      <c r="A98" s="127">
        <v>84</v>
      </c>
      <c r="B98" s="379" t="s">
        <v>237</v>
      </c>
      <c r="C98" s="144" t="s">
        <v>238</v>
      </c>
      <c r="D98" s="133">
        <v>24</v>
      </c>
      <c r="E98" s="133">
        <v>3</v>
      </c>
      <c r="F98" s="133">
        <v>15</v>
      </c>
      <c r="G98" s="132">
        <f t="shared" si="7"/>
        <v>4.666666666666667</v>
      </c>
      <c r="H98" s="133">
        <v>6</v>
      </c>
      <c r="I98" s="133">
        <v>3</v>
      </c>
      <c r="J98" s="132">
        <f t="shared" si="8"/>
        <v>3</v>
      </c>
      <c r="K98" s="133">
        <v>12</v>
      </c>
      <c r="L98" s="133"/>
      <c r="M98" s="133"/>
      <c r="N98" s="132">
        <f t="shared" si="9"/>
        <v>12</v>
      </c>
      <c r="O98" s="134">
        <f t="shared" si="10"/>
        <v>19.7</v>
      </c>
      <c r="P98" s="133">
        <v>3</v>
      </c>
      <c r="Q98" s="133">
        <v>2</v>
      </c>
      <c r="R98" s="138">
        <v>7</v>
      </c>
      <c r="S98" s="133"/>
      <c r="T98" s="133">
        <v>2</v>
      </c>
      <c r="U98" s="135">
        <f t="shared" si="11"/>
        <v>12</v>
      </c>
      <c r="V98" s="136">
        <f t="shared" si="12"/>
        <v>32</v>
      </c>
      <c r="W98" s="136"/>
      <c r="X98" s="136"/>
      <c r="Y98" s="137" t="str">
        <f t="shared" si="13"/>
        <v>E</v>
      </c>
      <c r="Z98" s="100"/>
    </row>
    <row r="99" spans="1:26" ht="25.8">
      <c r="A99" s="127">
        <v>85</v>
      </c>
      <c r="B99" s="379" t="s">
        <v>239</v>
      </c>
      <c r="C99" s="144" t="s">
        <v>240</v>
      </c>
      <c r="D99" s="133">
        <v>24</v>
      </c>
      <c r="E99" s="133">
        <v>16.5</v>
      </c>
      <c r="F99" s="133">
        <v>24</v>
      </c>
      <c r="G99" s="132">
        <f t="shared" si="7"/>
        <v>7.1666666666666679</v>
      </c>
      <c r="H99" s="133">
        <v>7</v>
      </c>
      <c r="I99" s="133">
        <v>5</v>
      </c>
      <c r="J99" s="132">
        <f t="shared" si="8"/>
        <v>4.25</v>
      </c>
      <c r="K99" s="133">
        <v>12</v>
      </c>
      <c r="L99" s="133"/>
      <c r="M99" s="133"/>
      <c r="N99" s="132">
        <f t="shared" si="9"/>
        <v>12</v>
      </c>
      <c r="O99" s="134">
        <f t="shared" si="10"/>
        <v>23.4</v>
      </c>
      <c r="P99" s="133">
        <v>12</v>
      </c>
      <c r="Q99" s="133">
        <v>5</v>
      </c>
      <c r="R99" s="133">
        <v>10</v>
      </c>
      <c r="S99" s="133"/>
      <c r="T99" s="133"/>
      <c r="U99" s="135">
        <f t="shared" si="11"/>
        <v>27</v>
      </c>
      <c r="V99" s="136">
        <f t="shared" si="12"/>
        <v>50</v>
      </c>
      <c r="W99" s="136"/>
      <c r="X99" s="136"/>
      <c r="Y99" s="137" t="str">
        <f t="shared" si="13"/>
        <v>C</v>
      </c>
      <c r="Z99" s="100"/>
    </row>
    <row r="100" spans="1:26" ht="25.8">
      <c r="A100" s="127">
        <v>86</v>
      </c>
      <c r="B100" s="379" t="s">
        <v>241</v>
      </c>
      <c r="C100" s="144" t="s">
        <v>242</v>
      </c>
      <c r="D100" s="133">
        <v>24</v>
      </c>
      <c r="E100" s="133">
        <v>4.5</v>
      </c>
      <c r="F100" s="133">
        <v>18</v>
      </c>
      <c r="G100" s="132">
        <f t="shared" si="7"/>
        <v>5.166666666666667</v>
      </c>
      <c r="H100" s="133">
        <v>6</v>
      </c>
      <c r="I100" s="133">
        <v>5</v>
      </c>
      <c r="J100" s="132">
        <f t="shared" si="8"/>
        <v>4</v>
      </c>
      <c r="K100" s="133"/>
      <c r="L100" s="133"/>
      <c r="M100" s="133"/>
      <c r="N100" s="132">
        <f t="shared" si="9"/>
        <v>0</v>
      </c>
      <c r="O100" s="134">
        <f t="shared" si="10"/>
        <v>9.1999999999999993</v>
      </c>
      <c r="P100" s="133"/>
      <c r="Q100" s="133"/>
      <c r="R100" s="133"/>
      <c r="S100" s="133"/>
      <c r="T100" s="133"/>
      <c r="U100" s="135" t="str">
        <f t="shared" si="11"/>
        <v/>
      </c>
      <c r="V100" s="136">
        <f t="shared" si="12"/>
        <v>9</v>
      </c>
      <c r="W100" s="136"/>
      <c r="X100" s="136"/>
      <c r="Y100" s="137" t="str">
        <f t="shared" si="13"/>
        <v/>
      </c>
      <c r="Z100" s="100"/>
    </row>
    <row r="101" spans="1:26" ht="25.8">
      <c r="A101" s="127">
        <v>87</v>
      </c>
      <c r="B101" s="379" t="s">
        <v>243</v>
      </c>
      <c r="C101" s="144" t="s">
        <v>244</v>
      </c>
      <c r="D101" s="133">
        <v>24</v>
      </c>
      <c r="E101" s="133">
        <v>4.5</v>
      </c>
      <c r="F101" s="133">
        <v>30</v>
      </c>
      <c r="G101" s="132">
        <f t="shared" si="7"/>
        <v>6.5</v>
      </c>
      <c r="H101" s="133">
        <v>7</v>
      </c>
      <c r="I101" s="133">
        <v>5</v>
      </c>
      <c r="J101" s="132">
        <f t="shared" si="8"/>
        <v>4.25</v>
      </c>
      <c r="K101" s="133">
        <v>12</v>
      </c>
      <c r="L101" s="133"/>
      <c r="M101" s="133"/>
      <c r="N101" s="132">
        <f t="shared" si="9"/>
        <v>12</v>
      </c>
      <c r="O101" s="134">
        <f t="shared" si="10"/>
        <v>22.8</v>
      </c>
      <c r="P101" s="133">
        <v>12</v>
      </c>
      <c r="Q101" s="133">
        <v>5</v>
      </c>
      <c r="R101" s="133"/>
      <c r="S101" s="133">
        <v>2</v>
      </c>
      <c r="T101" s="133"/>
      <c r="U101" s="135">
        <f t="shared" si="11"/>
        <v>19</v>
      </c>
      <c r="V101" s="136">
        <f t="shared" si="12"/>
        <v>42</v>
      </c>
      <c r="W101" s="136"/>
      <c r="X101" s="136"/>
      <c r="Y101" s="137" t="str">
        <f t="shared" si="13"/>
        <v>D</v>
      </c>
      <c r="Z101" s="100"/>
    </row>
    <row r="102" spans="1:26" ht="25.8">
      <c r="A102" s="127">
        <v>88</v>
      </c>
      <c r="B102" s="379" t="s">
        <v>245</v>
      </c>
      <c r="C102" s="144" t="s">
        <v>246</v>
      </c>
      <c r="D102" s="133">
        <v>24</v>
      </c>
      <c r="E102" s="133">
        <v>13.5</v>
      </c>
      <c r="F102" s="133">
        <v>24</v>
      </c>
      <c r="G102" s="132">
        <f t="shared" si="7"/>
        <v>6.833333333333333</v>
      </c>
      <c r="H102" s="133">
        <v>8</v>
      </c>
      <c r="I102" s="133">
        <v>4.5</v>
      </c>
      <c r="J102" s="132">
        <f t="shared" si="8"/>
        <v>4.25</v>
      </c>
      <c r="K102" s="133">
        <v>12</v>
      </c>
      <c r="L102" s="133"/>
      <c r="M102" s="133"/>
      <c r="N102" s="132">
        <f t="shared" si="9"/>
        <v>12</v>
      </c>
      <c r="O102" s="134">
        <f t="shared" si="10"/>
        <v>23.1</v>
      </c>
      <c r="P102" s="133">
        <v>15</v>
      </c>
      <c r="Q102" s="133"/>
      <c r="R102" s="133">
        <v>7</v>
      </c>
      <c r="S102" s="133"/>
      <c r="T102" s="133">
        <v>4</v>
      </c>
      <c r="U102" s="135">
        <f t="shared" si="11"/>
        <v>26</v>
      </c>
      <c r="V102" s="136">
        <f t="shared" si="12"/>
        <v>49</v>
      </c>
      <c r="W102" s="136"/>
      <c r="X102" s="136"/>
      <c r="Y102" s="137" t="str">
        <f t="shared" si="13"/>
        <v>D</v>
      </c>
      <c r="Z102" s="100"/>
    </row>
    <row r="103" spans="1:26" ht="25.8">
      <c r="A103" s="127">
        <v>89</v>
      </c>
      <c r="B103" s="379" t="s">
        <v>247</v>
      </c>
      <c r="C103" s="144" t="s">
        <v>248</v>
      </c>
      <c r="D103" s="133">
        <v>24</v>
      </c>
      <c r="E103" s="133">
        <v>6</v>
      </c>
      <c r="F103" s="133">
        <v>30</v>
      </c>
      <c r="G103" s="132">
        <f t="shared" si="7"/>
        <v>6.666666666666667</v>
      </c>
      <c r="H103" s="133">
        <v>9</v>
      </c>
      <c r="I103" s="133">
        <v>4</v>
      </c>
      <c r="J103" s="132">
        <f t="shared" si="8"/>
        <v>4.25</v>
      </c>
      <c r="K103" s="133">
        <v>11</v>
      </c>
      <c r="L103" s="133"/>
      <c r="M103" s="133"/>
      <c r="N103" s="132">
        <f t="shared" si="9"/>
        <v>11</v>
      </c>
      <c r="O103" s="134">
        <f t="shared" si="10"/>
        <v>21.9</v>
      </c>
      <c r="P103" s="133">
        <v>10</v>
      </c>
      <c r="Q103" s="133"/>
      <c r="R103" s="133">
        <v>6</v>
      </c>
      <c r="S103" s="133"/>
      <c r="T103" s="133">
        <v>4</v>
      </c>
      <c r="U103" s="135">
        <f t="shared" si="11"/>
        <v>20</v>
      </c>
      <c r="V103" s="136">
        <f t="shared" si="12"/>
        <v>42</v>
      </c>
      <c r="W103" s="136"/>
      <c r="X103" s="136"/>
      <c r="Y103" s="137" t="str">
        <f t="shared" si="13"/>
        <v>D</v>
      </c>
      <c r="Z103" s="100"/>
    </row>
    <row r="104" spans="1:26" ht="25.8">
      <c r="A104" s="127">
        <v>90</v>
      </c>
      <c r="B104" s="379" t="s">
        <v>249</v>
      </c>
      <c r="C104" s="144" t="s">
        <v>250</v>
      </c>
      <c r="D104" s="133">
        <v>24</v>
      </c>
      <c r="E104" s="133">
        <v>7.5</v>
      </c>
      <c r="F104" s="133">
        <v>30</v>
      </c>
      <c r="G104" s="132">
        <f t="shared" si="7"/>
        <v>6.833333333333333</v>
      </c>
      <c r="H104" s="133">
        <v>6.5</v>
      </c>
      <c r="I104" s="133">
        <v>4</v>
      </c>
      <c r="J104" s="132">
        <f t="shared" si="8"/>
        <v>3.6250000000000004</v>
      </c>
      <c r="K104" s="133">
        <v>11</v>
      </c>
      <c r="L104" s="133"/>
      <c r="M104" s="133"/>
      <c r="N104" s="132">
        <f t="shared" si="9"/>
        <v>11</v>
      </c>
      <c r="O104" s="134">
        <f t="shared" si="10"/>
        <v>21.5</v>
      </c>
      <c r="P104" s="133">
        <v>5</v>
      </c>
      <c r="Q104" s="133">
        <v>6</v>
      </c>
      <c r="R104" s="133">
        <v>2</v>
      </c>
      <c r="S104" s="133"/>
      <c r="T104" s="133">
        <v>4</v>
      </c>
      <c r="U104" s="135">
        <f t="shared" si="11"/>
        <v>15</v>
      </c>
      <c r="V104" s="136">
        <f t="shared" si="12"/>
        <v>37</v>
      </c>
      <c r="W104" s="136"/>
      <c r="X104" s="136"/>
      <c r="Y104" s="137" t="str">
        <f t="shared" si="13"/>
        <v>E</v>
      </c>
      <c r="Z104" s="100"/>
    </row>
    <row r="105" spans="1:26" ht="25.8">
      <c r="A105" s="127">
        <v>91</v>
      </c>
      <c r="B105" s="379" t="s">
        <v>251</v>
      </c>
      <c r="C105" s="144" t="s">
        <v>252</v>
      </c>
      <c r="D105" s="133">
        <v>27</v>
      </c>
      <c r="E105" s="133">
        <v>9</v>
      </c>
      <c r="F105" s="133">
        <v>24</v>
      </c>
      <c r="G105" s="132">
        <f t="shared" si="7"/>
        <v>6.666666666666667</v>
      </c>
      <c r="H105" s="133">
        <v>8</v>
      </c>
      <c r="I105" s="133">
        <v>4</v>
      </c>
      <c r="J105" s="132">
        <f t="shared" si="8"/>
        <v>4</v>
      </c>
      <c r="K105" s="133">
        <v>12</v>
      </c>
      <c r="L105" s="133"/>
      <c r="M105" s="133"/>
      <c r="N105" s="132">
        <f t="shared" si="9"/>
        <v>12</v>
      </c>
      <c r="O105" s="134">
        <f t="shared" si="10"/>
        <v>22.7</v>
      </c>
      <c r="P105" s="133">
        <v>11</v>
      </c>
      <c r="Q105" s="133"/>
      <c r="R105" s="133">
        <v>3</v>
      </c>
      <c r="S105" s="133"/>
      <c r="T105" s="133">
        <v>1</v>
      </c>
      <c r="U105" s="135">
        <f t="shared" si="11"/>
        <v>15</v>
      </c>
      <c r="V105" s="136">
        <f t="shared" si="12"/>
        <v>38</v>
      </c>
      <c r="W105" s="136"/>
      <c r="X105" s="136"/>
      <c r="Y105" s="137" t="str">
        <f t="shared" si="13"/>
        <v>E</v>
      </c>
      <c r="Z105" s="100"/>
    </row>
    <row r="106" spans="1:26" ht="25.8">
      <c r="A106" s="127">
        <v>92</v>
      </c>
      <c r="B106" s="379" t="s">
        <v>253</v>
      </c>
      <c r="C106" s="144" t="s">
        <v>254</v>
      </c>
      <c r="D106" s="133">
        <v>6</v>
      </c>
      <c r="E106" s="133">
        <v>4.5</v>
      </c>
      <c r="F106" s="133">
        <v>21</v>
      </c>
      <c r="G106" s="132">
        <f t="shared" si="7"/>
        <v>3.4999999999999996</v>
      </c>
      <c r="H106" s="133">
        <v>0</v>
      </c>
      <c r="I106" s="133">
        <v>4</v>
      </c>
      <c r="J106" s="132">
        <f t="shared" si="8"/>
        <v>2</v>
      </c>
      <c r="K106" s="133">
        <v>13</v>
      </c>
      <c r="L106" s="133"/>
      <c r="M106" s="133"/>
      <c r="N106" s="132">
        <f t="shared" si="9"/>
        <v>13</v>
      </c>
      <c r="O106" s="134">
        <f t="shared" si="10"/>
        <v>18.5</v>
      </c>
      <c r="P106" s="133"/>
      <c r="Q106" s="133"/>
      <c r="R106" s="133"/>
      <c r="S106" s="133"/>
      <c r="T106" s="133"/>
      <c r="U106" s="135" t="str">
        <f t="shared" si="11"/>
        <v/>
      </c>
      <c r="V106" s="136">
        <f t="shared" si="12"/>
        <v>19</v>
      </c>
      <c r="W106" s="136"/>
      <c r="X106" s="136"/>
      <c r="Y106" s="137" t="str">
        <f t="shared" si="13"/>
        <v/>
      </c>
      <c r="Z106" s="100"/>
    </row>
    <row r="107" spans="1:26" ht="25.8">
      <c r="A107" s="145">
        <v>93</v>
      </c>
      <c r="B107" s="382" t="s">
        <v>255</v>
      </c>
      <c r="C107" s="192" t="s">
        <v>256</v>
      </c>
      <c r="D107" s="162">
        <v>24</v>
      </c>
      <c r="E107" s="162">
        <v>12</v>
      </c>
      <c r="F107" s="162">
        <v>15</v>
      </c>
      <c r="G107" s="132">
        <f t="shared" si="7"/>
        <v>5.666666666666667</v>
      </c>
      <c r="H107" s="162">
        <v>8</v>
      </c>
      <c r="I107" s="162">
        <v>5</v>
      </c>
      <c r="J107" s="132">
        <f t="shared" si="8"/>
        <v>4.5</v>
      </c>
      <c r="K107" s="162">
        <v>12</v>
      </c>
      <c r="L107" s="162"/>
      <c r="M107" s="162"/>
      <c r="N107" s="132">
        <f t="shared" si="9"/>
        <v>12</v>
      </c>
      <c r="O107" s="134">
        <f t="shared" si="10"/>
        <v>22.2</v>
      </c>
      <c r="P107" s="162">
        <v>16</v>
      </c>
      <c r="Q107" s="162"/>
      <c r="R107" s="162">
        <v>8</v>
      </c>
      <c r="S107" s="162">
        <v>4</v>
      </c>
      <c r="T107" s="162"/>
      <c r="U107" s="135">
        <f t="shared" si="11"/>
        <v>28</v>
      </c>
      <c r="V107" s="164">
        <f t="shared" si="12"/>
        <v>50</v>
      </c>
      <c r="W107" s="164"/>
      <c r="X107" s="164"/>
      <c r="Y107" s="152" t="str">
        <f t="shared" si="13"/>
        <v>C</v>
      </c>
      <c r="Z107" s="153"/>
    </row>
    <row r="108" spans="1:26" ht="25.8">
      <c r="A108" s="127">
        <v>94</v>
      </c>
      <c r="B108" s="379" t="s">
        <v>257</v>
      </c>
      <c r="C108" s="144" t="s">
        <v>258</v>
      </c>
      <c r="D108" s="133">
        <v>21</v>
      </c>
      <c r="E108" s="133">
        <v>4.5</v>
      </c>
      <c r="F108" s="133">
        <v>30</v>
      </c>
      <c r="G108" s="132">
        <f t="shared" si="7"/>
        <v>6.166666666666667</v>
      </c>
      <c r="H108" s="133">
        <v>8</v>
      </c>
      <c r="I108" s="133">
        <v>5</v>
      </c>
      <c r="J108" s="132">
        <f t="shared" si="8"/>
        <v>4.5</v>
      </c>
      <c r="K108" s="133">
        <v>13</v>
      </c>
      <c r="L108" s="133"/>
      <c r="M108" s="133"/>
      <c r="N108" s="132">
        <f t="shared" si="9"/>
        <v>13</v>
      </c>
      <c r="O108" s="134">
        <f t="shared" si="10"/>
        <v>23.7</v>
      </c>
      <c r="P108" s="133">
        <v>11</v>
      </c>
      <c r="Q108" s="133">
        <v>8</v>
      </c>
      <c r="R108" s="133"/>
      <c r="S108" s="133"/>
      <c r="T108" s="133">
        <v>1</v>
      </c>
      <c r="U108" s="135">
        <f t="shared" si="11"/>
        <v>20</v>
      </c>
      <c r="V108" s="136">
        <f t="shared" si="12"/>
        <v>44</v>
      </c>
      <c r="W108" s="136"/>
      <c r="X108" s="136"/>
      <c r="Y108" s="137" t="str">
        <f t="shared" si="13"/>
        <v>D</v>
      </c>
      <c r="Z108" s="100"/>
    </row>
    <row r="109" spans="1:26" ht="25.8">
      <c r="A109" s="127">
        <v>95</v>
      </c>
      <c r="B109" s="379" t="s">
        <v>259</v>
      </c>
      <c r="C109" s="144" t="s">
        <v>260</v>
      </c>
      <c r="D109" s="133">
        <v>24</v>
      </c>
      <c r="E109" s="133">
        <v>1.5</v>
      </c>
      <c r="F109" s="133">
        <v>18</v>
      </c>
      <c r="G109" s="132">
        <f t="shared" si="7"/>
        <v>4.8333333333333339</v>
      </c>
      <c r="H109" s="133">
        <v>6.5</v>
      </c>
      <c r="I109" s="133">
        <v>4.5</v>
      </c>
      <c r="J109" s="132">
        <f t="shared" si="8"/>
        <v>3.875</v>
      </c>
      <c r="K109" s="133">
        <v>14</v>
      </c>
      <c r="L109" s="133"/>
      <c r="M109" s="133"/>
      <c r="N109" s="132">
        <f t="shared" si="9"/>
        <v>14</v>
      </c>
      <c r="O109" s="134">
        <f t="shared" si="10"/>
        <v>22.7</v>
      </c>
      <c r="P109" s="133">
        <v>5</v>
      </c>
      <c r="Q109" s="133"/>
      <c r="R109" s="133"/>
      <c r="S109" s="133"/>
      <c r="T109" s="133"/>
      <c r="U109" s="135">
        <f t="shared" si="11"/>
        <v>5</v>
      </c>
      <c r="V109" s="136">
        <f t="shared" si="12"/>
        <v>28</v>
      </c>
      <c r="W109" s="136"/>
      <c r="X109" s="136"/>
      <c r="Y109" s="137" t="str">
        <f t="shared" si="13"/>
        <v>E</v>
      </c>
      <c r="Z109" s="100"/>
    </row>
    <row r="110" spans="1:26" ht="25.8">
      <c r="A110" s="127">
        <v>96</v>
      </c>
      <c r="B110" s="379" t="s">
        <v>261</v>
      </c>
      <c r="C110" s="144" t="s">
        <v>262</v>
      </c>
      <c r="D110" s="133">
        <v>24</v>
      </c>
      <c r="E110" s="133">
        <v>7.5</v>
      </c>
      <c r="F110" s="133">
        <v>30</v>
      </c>
      <c r="G110" s="132">
        <f t="shared" si="7"/>
        <v>6.833333333333333</v>
      </c>
      <c r="H110" s="133">
        <v>8</v>
      </c>
      <c r="I110" s="133">
        <v>4</v>
      </c>
      <c r="J110" s="132">
        <f t="shared" si="8"/>
        <v>4</v>
      </c>
      <c r="K110" s="133">
        <v>11</v>
      </c>
      <c r="L110" s="133"/>
      <c r="M110" s="133"/>
      <c r="N110" s="132">
        <f t="shared" si="9"/>
        <v>11</v>
      </c>
      <c r="O110" s="134">
        <f t="shared" si="10"/>
        <v>21.8</v>
      </c>
      <c r="P110" s="133">
        <v>21</v>
      </c>
      <c r="Q110" s="133">
        <v>16</v>
      </c>
      <c r="R110" s="133"/>
      <c r="S110" s="133">
        <v>8</v>
      </c>
      <c r="T110" s="133"/>
      <c r="U110" s="135">
        <f t="shared" si="11"/>
        <v>45</v>
      </c>
      <c r="V110" s="136">
        <f t="shared" si="12"/>
        <v>67</v>
      </c>
      <c r="W110" s="136"/>
      <c r="X110" s="136"/>
      <c r="Y110" s="137" t="str">
        <f t="shared" si="13"/>
        <v>B</v>
      </c>
      <c r="Z110" s="100"/>
    </row>
    <row r="111" spans="1:26" ht="25.8">
      <c r="A111" s="127">
        <v>97</v>
      </c>
      <c r="B111" s="379" t="s">
        <v>263</v>
      </c>
      <c r="C111" s="144" t="s">
        <v>264</v>
      </c>
      <c r="D111" s="133">
        <v>30</v>
      </c>
      <c r="E111" s="133">
        <v>12</v>
      </c>
      <c r="F111" s="133">
        <v>18</v>
      </c>
      <c r="G111" s="132">
        <f t="shared" si="7"/>
        <v>6.666666666666667</v>
      </c>
      <c r="H111" s="133">
        <v>8</v>
      </c>
      <c r="I111" s="133">
        <v>5</v>
      </c>
      <c r="J111" s="132">
        <f t="shared" si="8"/>
        <v>4.5</v>
      </c>
      <c r="K111" s="133">
        <v>12</v>
      </c>
      <c r="L111" s="133"/>
      <c r="M111" s="133"/>
      <c r="N111" s="132">
        <f t="shared" si="9"/>
        <v>12</v>
      </c>
      <c r="O111" s="134">
        <f t="shared" si="10"/>
        <v>23.2</v>
      </c>
      <c r="P111" s="133">
        <v>13</v>
      </c>
      <c r="Q111" s="133"/>
      <c r="R111" s="133">
        <v>5</v>
      </c>
      <c r="S111" s="133"/>
      <c r="T111" s="133">
        <v>3</v>
      </c>
      <c r="U111" s="135">
        <f t="shared" si="11"/>
        <v>21</v>
      </c>
      <c r="V111" s="136">
        <f t="shared" si="12"/>
        <v>44</v>
      </c>
      <c r="W111" s="136"/>
      <c r="X111" s="136"/>
      <c r="Y111" s="137" t="str">
        <f t="shared" si="13"/>
        <v>D</v>
      </c>
      <c r="Z111" s="100"/>
    </row>
    <row r="112" spans="1:26" ht="25.8">
      <c r="A112" s="127">
        <v>98</v>
      </c>
      <c r="B112" s="379" t="s">
        <v>265</v>
      </c>
      <c r="C112" s="144" t="s">
        <v>266</v>
      </c>
      <c r="D112" s="133">
        <v>24</v>
      </c>
      <c r="E112" s="133">
        <v>18</v>
      </c>
      <c r="F112" s="133">
        <v>24</v>
      </c>
      <c r="G112" s="132">
        <f t="shared" si="7"/>
        <v>7.333333333333333</v>
      </c>
      <c r="H112" s="133">
        <v>0</v>
      </c>
      <c r="I112" s="133">
        <v>5</v>
      </c>
      <c r="J112" s="132">
        <f t="shared" si="8"/>
        <v>2.5</v>
      </c>
      <c r="K112" s="133">
        <v>11</v>
      </c>
      <c r="L112" s="133"/>
      <c r="M112" s="133"/>
      <c r="N112" s="132">
        <f t="shared" si="9"/>
        <v>11</v>
      </c>
      <c r="O112" s="134">
        <f t="shared" si="10"/>
        <v>20.8</v>
      </c>
      <c r="P112" s="133"/>
      <c r="Q112" s="133"/>
      <c r="R112" s="133"/>
      <c r="S112" s="133"/>
      <c r="T112" s="133"/>
      <c r="U112" s="135" t="str">
        <f t="shared" si="11"/>
        <v/>
      </c>
      <c r="V112" s="136">
        <f t="shared" si="12"/>
        <v>21</v>
      </c>
      <c r="W112" s="136"/>
      <c r="X112" s="136"/>
      <c r="Y112" s="137" t="str">
        <f t="shared" si="13"/>
        <v/>
      </c>
      <c r="Z112" s="100"/>
    </row>
    <row r="113" spans="1:26" ht="25.8">
      <c r="A113" s="145">
        <v>99</v>
      </c>
      <c r="B113" s="382" t="s">
        <v>267</v>
      </c>
      <c r="C113" s="192" t="s">
        <v>268</v>
      </c>
      <c r="D113" s="162"/>
      <c r="E113" s="162"/>
      <c r="F113" s="162"/>
      <c r="G113" s="132">
        <f t="shared" si="7"/>
        <v>0</v>
      </c>
      <c r="H113" s="162"/>
      <c r="I113" s="162"/>
      <c r="J113" s="132">
        <f t="shared" si="8"/>
        <v>0</v>
      </c>
      <c r="K113" s="162"/>
      <c r="L113" s="162"/>
      <c r="M113" s="162"/>
      <c r="N113" s="161">
        <f t="shared" si="9"/>
        <v>0</v>
      </c>
      <c r="O113" s="134" t="str">
        <f t="shared" si="10"/>
        <v/>
      </c>
      <c r="P113" s="162"/>
      <c r="Q113" s="162"/>
      <c r="R113" s="162"/>
      <c r="S113" s="162"/>
      <c r="T113" s="162"/>
      <c r="U113" s="135" t="str">
        <f t="shared" si="11"/>
        <v/>
      </c>
      <c r="V113" s="164" t="str">
        <f t="shared" si="12"/>
        <v/>
      </c>
      <c r="W113" s="164"/>
      <c r="X113" s="164"/>
      <c r="Y113" s="152" t="str">
        <f t="shared" si="13"/>
        <v/>
      </c>
      <c r="Z113" s="153"/>
    </row>
    <row r="114" spans="1:26" ht="25.8">
      <c r="A114" s="127">
        <v>100</v>
      </c>
      <c r="B114" s="379" t="s">
        <v>269</v>
      </c>
      <c r="C114" s="144" t="s">
        <v>270</v>
      </c>
      <c r="D114" s="133">
        <v>24</v>
      </c>
      <c r="E114" s="133">
        <v>9</v>
      </c>
      <c r="F114" s="133">
        <v>24</v>
      </c>
      <c r="G114" s="132">
        <f t="shared" si="7"/>
        <v>6.333333333333333</v>
      </c>
      <c r="H114" s="133">
        <v>9</v>
      </c>
      <c r="I114" s="133">
        <v>4</v>
      </c>
      <c r="J114" s="132">
        <f t="shared" si="8"/>
        <v>4.25</v>
      </c>
      <c r="K114" s="133">
        <v>11</v>
      </c>
      <c r="L114" s="133"/>
      <c r="M114" s="133"/>
      <c r="N114" s="132">
        <f t="shared" si="9"/>
        <v>11</v>
      </c>
      <c r="O114" s="134">
        <f t="shared" si="10"/>
        <v>21.6</v>
      </c>
      <c r="P114" s="133">
        <v>8</v>
      </c>
      <c r="Q114" s="133">
        <v>6</v>
      </c>
      <c r="R114" s="133"/>
      <c r="S114" s="133">
        <v>1</v>
      </c>
      <c r="T114" s="133"/>
      <c r="U114" s="135">
        <f t="shared" si="11"/>
        <v>15</v>
      </c>
      <c r="V114" s="136">
        <f t="shared" si="12"/>
        <v>37</v>
      </c>
      <c r="W114" s="136"/>
      <c r="X114" s="136"/>
      <c r="Y114" s="137" t="str">
        <f t="shared" si="13"/>
        <v>E</v>
      </c>
      <c r="Z114" s="100"/>
    </row>
    <row r="115" spans="1:26" ht="25.8">
      <c r="A115" s="145">
        <v>101</v>
      </c>
      <c r="B115" s="382" t="s">
        <v>271</v>
      </c>
      <c r="C115" s="192" t="s">
        <v>272</v>
      </c>
      <c r="D115" s="162"/>
      <c r="E115" s="162"/>
      <c r="F115" s="162"/>
      <c r="G115" s="132">
        <f t="shared" si="7"/>
        <v>0</v>
      </c>
      <c r="H115" s="162"/>
      <c r="I115" s="162"/>
      <c r="J115" s="132">
        <f t="shared" si="8"/>
        <v>0</v>
      </c>
      <c r="K115" s="162"/>
      <c r="L115" s="162"/>
      <c r="M115" s="162"/>
      <c r="N115" s="161">
        <f t="shared" si="9"/>
        <v>0</v>
      </c>
      <c r="O115" s="134" t="str">
        <f t="shared" si="10"/>
        <v/>
      </c>
      <c r="P115" s="162"/>
      <c r="Q115" s="162"/>
      <c r="R115" s="162"/>
      <c r="S115" s="162"/>
      <c r="T115" s="162"/>
      <c r="U115" s="135" t="str">
        <f t="shared" si="11"/>
        <v/>
      </c>
      <c r="V115" s="164" t="str">
        <f t="shared" si="12"/>
        <v/>
      </c>
      <c r="W115" s="164"/>
      <c r="X115" s="164"/>
      <c r="Y115" s="152" t="str">
        <f t="shared" si="13"/>
        <v/>
      </c>
      <c r="Z115" s="153"/>
    </row>
    <row r="116" spans="1:26" ht="25.8">
      <c r="A116" s="193">
        <v>102</v>
      </c>
      <c r="B116" s="147" t="s">
        <v>273</v>
      </c>
      <c r="C116" s="147" t="s">
        <v>274</v>
      </c>
      <c r="D116" s="150"/>
      <c r="E116" s="150"/>
      <c r="F116" s="150"/>
      <c r="G116" s="132">
        <f t="shared" si="7"/>
        <v>0</v>
      </c>
      <c r="H116" s="150"/>
      <c r="I116" s="150"/>
      <c r="J116" s="132">
        <f t="shared" si="8"/>
        <v>0</v>
      </c>
      <c r="K116" s="150"/>
      <c r="L116" s="150"/>
      <c r="M116" s="150"/>
      <c r="N116" s="161">
        <f t="shared" si="9"/>
        <v>0</v>
      </c>
      <c r="O116" s="134" t="str">
        <f t="shared" si="10"/>
        <v/>
      </c>
      <c r="P116" s="150"/>
      <c r="Q116" s="150"/>
      <c r="R116" s="150"/>
      <c r="S116" s="150"/>
      <c r="T116" s="150"/>
      <c r="U116" s="135" t="str">
        <f t="shared" si="11"/>
        <v/>
      </c>
      <c r="V116" s="164" t="str">
        <f t="shared" si="12"/>
        <v/>
      </c>
      <c r="W116" s="164"/>
      <c r="X116" s="164"/>
      <c r="Y116" s="152" t="str">
        <f t="shared" si="13"/>
        <v/>
      </c>
      <c r="Z116" s="195"/>
    </row>
    <row r="117" spans="1:26" ht="25.8">
      <c r="A117" s="127">
        <v>103</v>
      </c>
      <c r="B117" s="144" t="s">
        <v>275</v>
      </c>
      <c r="C117" s="144" t="s">
        <v>276</v>
      </c>
      <c r="D117" s="133">
        <v>21</v>
      </c>
      <c r="E117" s="133">
        <v>15</v>
      </c>
      <c r="F117" s="133">
        <v>30</v>
      </c>
      <c r="G117" s="132">
        <f t="shared" si="7"/>
        <v>7.333333333333333</v>
      </c>
      <c r="H117" s="133">
        <v>7</v>
      </c>
      <c r="I117" s="133">
        <v>0</v>
      </c>
      <c r="J117" s="132">
        <f t="shared" si="8"/>
        <v>1.75</v>
      </c>
      <c r="K117" s="133">
        <v>11</v>
      </c>
      <c r="L117" s="133"/>
      <c r="M117" s="133"/>
      <c r="N117" s="132">
        <f t="shared" si="9"/>
        <v>11</v>
      </c>
      <c r="O117" s="134">
        <f t="shared" si="10"/>
        <v>20.100000000000001</v>
      </c>
      <c r="P117" s="133">
        <v>14</v>
      </c>
      <c r="Q117" s="133">
        <v>8</v>
      </c>
      <c r="R117" s="133"/>
      <c r="S117" s="133"/>
      <c r="T117" s="133">
        <v>1</v>
      </c>
      <c r="U117" s="135">
        <f t="shared" si="11"/>
        <v>23</v>
      </c>
      <c r="V117" s="136">
        <f t="shared" si="12"/>
        <v>43</v>
      </c>
      <c r="W117" s="136"/>
      <c r="X117" s="136"/>
      <c r="Y117" s="137" t="str">
        <f t="shared" si="13"/>
        <v>D</v>
      </c>
      <c r="Z117" s="100"/>
    </row>
    <row r="118" spans="1:26" ht="25.8">
      <c r="A118" s="198">
        <v>104</v>
      </c>
      <c r="B118" s="167" t="s">
        <v>306</v>
      </c>
      <c r="C118" s="167" t="s">
        <v>307</v>
      </c>
      <c r="D118" s="133">
        <v>24</v>
      </c>
      <c r="E118" s="133">
        <v>12</v>
      </c>
      <c r="F118" s="133">
        <v>18</v>
      </c>
      <c r="G118" s="132">
        <f t="shared" si="7"/>
        <v>6.0000000000000009</v>
      </c>
      <c r="H118" s="202">
        <v>9</v>
      </c>
      <c r="I118" s="202">
        <v>5</v>
      </c>
      <c r="J118" s="385">
        <f t="shared" si="8"/>
        <v>4.75</v>
      </c>
      <c r="K118" s="202">
        <v>12</v>
      </c>
      <c r="L118" s="202"/>
      <c r="M118" s="202"/>
      <c r="N118" s="385">
        <f t="shared" si="9"/>
        <v>12</v>
      </c>
      <c r="O118" s="386">
        <f t="shared" si="10"/>
        <v>22.8</v>
      </c>
      <c r="P118" s="202">
        <v>14</v>
      </c>
      <c r="Q118" s="202">
        <v>6</v>
      </c>
      <c r="R118" s="202">
        <v>6</v>
      </c>
      <c r="S118" s="202"/>
      <c r="T118" s="202"/>
      <c r="U118" s="387">
        <f t="shared" si="11"/>
        <v>26</v>
      </c>
      <c r="V118" s="203">
        <f t="shared" si="12"/>
        <v>49</v>
      </c>
      <c r="W118" s="203"/>
      <c r="X118" s="203"/>
      <c r="Y118" s="388" t="str">
        <f t="shared" si="13"/>
        <v>D</v>
      </c>
      <c r="Z118" s="100"/>
    </row>
    <row r="119" spans="1:26" ht="25.8">
      <c r="A119" s="206">
        <v>105</v>
      </c>
      <c r="B119" s="389" t="s">
        <v>308</v>
      </c>
      <c r="C119" s="389" t="s">
        <v>309</v>
      </c>
      <c r="D119" s="390">
        <v>24</v>
      </c>
      <c r="E119" s="202">
        <v>4.5</v>
      </c>
      <c r="F119" s="202">
        <v>15</v>
      </c>
      <c r="G119" s="391">
        <f t="shared" si="7"/>
        <v>4.8333333333333339</v>
      </c>
      <c r="H119" s="392">
        <v>0</v>
      </c>
      <c r="I119" s="392">
        <v>4.5</v>
      </c>
      <c r="J119" s="393">
        <f t="shared" si="8"/>
        <v>2.25</v>
      </c>
      <c r="K119" s="392">
        <v>13</v>
      </c>
      <c r="L119" s="392"/>
      <c r="M119" s="392"/>
      <c r="N119" s="393">
        <f t="shared" si="9"/>
        <v>13</v>
      </c>
      <c r="O119" s="394">
        <f t="shared" si="10"/>
        <v>20.100000000000001</v>
      </c>
      <c r="P119" s="392">
        <v>11</v>
      </c>
      <c r="Q119" s="392"/>
      <c r="R119" s="392">
        <v>4</v>
      </c>
      <c r="S119" s="392">
        <v>2</v>
      </c>
      <c r="T119" s="392"/>
      <c r="U119" s="395">
        <f t="shared" si="11"/>
        <v>17</v>
      </c>
      <c r="V119" s="396">
        <f t="shared" si="12"/>
        <v>37</v>
      </c>
      <c r="W119" s="396"/>
      <c r="X119" s="396"/>
      <c r="Y119" s="205" t="str">
        <f t="shared" si="13"/>
        <v>E</v>
      </c>
      <c r="Z119" s="100"/>
    </row>
    <row r="120" spans="1:26" ht="25.8">
      <c r="A120" s="206">
        <v>106</v>
      </c>
      <c r="B120" s="389" t="s">
        <v>310</v>
      </c>
      <c r="C120" s="389" t="s">
        <v>311</v>
      </c>
      <c r="D120" s="392">
        <v>24</v>
      </c>
      <c r="E120" s="392">
        <v>15</v>
      </c>
      <c r="F120" s="392">
        <v>24</v>
      </c>
      <c r="G120" s="397">
        <f t="shared" si="7"/>
        <v>7</v>
      </c>
      <c r="H120" s="392">
        <v>0</v>
      </c>
      <c r="I120" s="392">
        <v>5</v>
      </c>
      <c r="J120" s="393">
        <f t="shared" si="8"/>
        <v>2.5</v>
      </c>
      <c r="K120" s="392">
        <v>11</v>
      </c>
      <c r="L120" s="392"/>
      <c r="M120" s="392"/>
      <c r="N120" s="393">
        <f t="shared" si="9"/>
        <v>11</v>
      </c>
      <c r="O120" s="394">
        <f t="shared" si="10"/>
        <v>20.5</v>
      </c>
      <c r="P120" s="392">
        <v>13</v>
      </c>
      <c r="Q120" s="392">
        <v>7</v>
      </c>
      <c r="R120" s="392"/>
      <c r="S120" s="392"/>
      <c r="T120" s="392"/>
      <c r="U120" s="395">
        <f t="shared" si="11"/>
        <v>20</v>
      </c>
      <c r="V120" s="396">
        <f t="shared" si="12"/>
        <v>41</v>
      </c>
      <c r="W120" s="396"/>
      <c r="X120" s="396"/>
      <c r="Y120" s="205" t="str">
        <f t="shared" si="13"/>
        <v>D</v>
      </c>
      <c r="Z120" s="100"/>
    </row>
    <row r="121" spans="1:26" ht="25.8">
      <c r="A121" s="206">
        <v>107</v>
      </c>
      <c r="B121" s="398" t="s">
        <v>312</v>
      </c>
      <c r="C121" s="398" t="s">
        <v>313</v>
      </c>
      <c r="D121" s="392">
        <v>24</v>
      </c>
      <c r="E121" s="392">
        <v>9</v>
      </c>
      <c r="F121" s="392">
        <v>18</v>
      </c>
      <c r="G121" s="397">
        <f t="shared" si="7"/>
        <v>5.666666666666667</v>
      </c>
      <c r="H121" s="392">
        <v>0</v>
      </c>
      <c r="I121" s="392">
        <v>5</v>
      </c>
      <c r="J121" s="393">
        <f t="shared" si="8"/>
        <v>2.5</v>
      </c>
      <c r="K121" s="392">
        <v>12</v>
      </c>
      <c r="L121" s="392"/>
      <c r="M121" s="392"/>
      <c r="N121" s="393">
        <f t="shared" si="9"/>
        <v>12</v>
      </c>
      <c r="O121" s="394">
        <f t="shared" si="10"/>
        <v>20.2</v>
      </c>
      <c r="P121" s="392">
        <v>5</v>
      </c>
      <c r="Q121" s="392">
        <v>2</v>
      </c>
      <c r="R121" s="392"/>
      <c r="S121" s="392"/>
      <c r="T121" s="392"/>
      <c r="U121" s="395">
        <f t="shared" si="11"/>
        <v>7</v>
      </c>
      <c r="V121" s="396">
        <f t="shared" si="12"/>
        <v>27</v>
      </c>
      <c r="W121" s="396"/>
      <c r="X121" s="396"/>
      <c r="Y121" s="205" t="str">
        <f t="shared" si="13"/>
        <v>E</v>
      </c>
      <c r="Z121" s="100"/>
    </row>
    <row r="122" spans="1:26" ht="25.8">
      <c r="A122" s="224"/>
      <c r="B122" s="226"/>
      <c r="C122" s="226"/>
      <c r="D122" s="227"/>
      <c r="E122" s="227"/>
      <c r="F122" s="227"/>
      <c r="G122" s="228"/>
      <c r="H122" s="227"/>
      <c r="I122" s="227"/>
      <c r="J122" s="228"/>
      <c r="K122" s="227"/>
      <c r="L122" s="227"/>
      <c r="M122" s="227"/>
      <c r="N122" s="228"/>
      <c r="O122" s="229"/>
      <c r="P122" s="227"/>
      <c r="Q122" s="227"/>
      <c r="R122" s="227"/>
      <c r="S122" s="227"/>
      <c r="T122" s="227"/>
      <c r="U122" s="135" t="str">
        <f t="shared" ref="U122" si="14">IF(OR(COUNTIF($P122:$T122,"&gt;0")=0,COUNTA($P$14)=0),"",(IF(COUNTA($Q122:$T122)&lt;=2,SUM($P122:$T122),IF(COUNTA($Q122:$T122)=3,SUM($P122:$T122)-MIN($Q122:$T122),SUM($P122:$T122)-MIN($Q122:$T122)-SMALL($Q122:$T122,2))))*7/(SUM($P$14:$R$14)/10))</f>
        <v/>
      </c>
      <c r="V122" s="231"/>
      <c r="W122" s="231"/>
      <c r="X122" s="231"/>
      <c r="Y122" s="232"/>
      <c r="Z122" s="100"/>
    </row>
    <row r="123" spans="1:26" ht="28.8">
      <c r="A123" s="233"/>
      <c r="B123" s="235"/>
      <c r="C123" s="235"/>
      <c r="D123" s="233"/>
      <c r="E123" s="783" t="s">
        <v>315</v>
      </c>
      <c r="F123" s="784"/>
      <c r="G123" s="784"/>
      <c r="H123" s="784"/>
      <c r="I123" s="784"/>
      <c r="J123" s="784"/>
      <c r="K123" s="784"/>
      <c r="L123" s="784"/>
      <c r="M123" s="784"/>
      <c r="N123" s="784"/>
      <c r="O123" s="784"/>
      <c r="P123" s="784"/>
      <c r="Q123" s="784"/>
      <c r="R123" s="784"/>
      <c r="S123" s="784"/>
      <c r="T123" s="784"/>
      <c r="U123" s="233"/>
      <c r="V123" s="251"/>
      <c r="W123" s="233"/>
      <c r="X123" s="233"/>
      <c r="Y123" s="233"/>
      <c r="Z123" s="100"/>
    </row>
    <row r="124" spans="1:26" ht="15.6">
      <c r="A124" s="233"/>
      <c r="B124" s="399"/>
      <c r="C124" s="237"/>
      <c r="D124" s="760" t="s">
        <v>287</v>
      </c>
      <c r="E124" s="756"/>
      <c r="F124" s="239" t="s">
        <v>303</v>
      </c>
      <c r="G124" s="240" t="s">
        <v>302</v>
      </c>
      <c r="H124" s="238" t="s">
        <v>300</v>
      </c>
      <c r="I124" s="241" t="s">
        <v>301</v>
      </c>
      <c r="J124" s="241" t="s">
        <v>304</v>
      </c>
      <c r="K124" s="400"/>
      <c r="L124" s="255"/>
      <c r="M124" s="255"/>
      <c r="N124" s="255"/>
      <c r="O124" s="761" t="s">
        <v>316</v>
      </c>
      <c r="P124" s="756"/>
      <c r="Q124" s="762" t="s">
        <v>317</v>
      </c>
      <c r="R124" s="763"/>
      <c r="S124" s="764" t="s">
        <v>318</v>
      </c>
      <c r="T124" s="756"/>
      <c r="U124" s="233"/>
      <c r="V124" s="251"/>
      <c r="W124" s="233"/>
      <c r="X124" s="233"/>
      <c r="Y124" s="233"/>
      <c r="Z124" s="100"/>
    </row>
    <row r="125" spans="1:26" ht="31.2">
      <c r="A125" s="233"/>
      <c r="B125" s="252"/>
      <c r="C125" s="233"/>
      <c r="D125" s="766" t="s">
        <v>319</v>
      </c>
      <c r="E125" s="756"/>
      <c r="F125" s="243">
        <f t="shared" ref="F125:J125" si="15">COUNTIF($Y$15:$Y120,F$124)</f>
        <v>0</v>
      </c>
      <c r="G125" s="243">
        <f t="shared" si="15"/>
        <v>7</v>
      </c>
      <c r="H125" s="244">
        <f t="shared" si="15"/>
        <v>31</v>
      </c>
      <c r="I125" s="245">
        <f t="shared" si="15"/>
        <v>42</v>
      </c>
      <c r="J125" s="245">
        <f t="shared" si="15"/>
        <v>12</v>
      </c>
      <c r="K125" s="400"/>
      <c r="L125" s="255"/>
      <c r="M125" s="255"/>
      <c r="N125" s="255"/>
      <c r="O125" s="246" t="s">
        <v>320</v>
      </c>
      <c r="P125" s="240" t="s">
        <v>321</v>
      </c>
      <c r="Q125" s="247" t="s">
        <v>322</v>
      </c>
      <c r="R125" s="248" t="s">
        <v>323</v>
      </c>
      <c r="S125" s="767" t="s">
        <v>324</v>
      </c>
      <c r="T125" s="756"/>
      <c r="U125" s="233"/>
      <c r="V125" s="251"/>
      <c r="W125" s="233"/>
      <c r="X125" s="233"/>
      <c r="Y125" s="233"/>
      <c r="Z125" s="100"/>
    </row>
    <row r="126" spans="1:26" ht="25.2">
      <c r="A126" s="233"/>
      <c r="B126" s="252"/>
      <c r="C126" s="233"/>
      <c r="D126" s="766" t="s">
        <v>325</v>
      </c>
      <c r="E126" s="756"/>
      <c r="F126" s="243"/>
      <c r="G126" s="243"/>
      <c r="H126" s="244"/>
      <c r="I126" s="245"/>
      <c r="J126" s="245"/>
      <c r="K126" s="400"/>
      <c r="L126" s="762" t="s">
        <v>355</v>
      </c>
      <c r="M126" s="763"/>
      <c r="N126" s="401" t="s">
        <v>319</v>
      </c>
      <c r="O126" s="249">
        <f>IF(SUM($O$15:$O120)&gt;0,AVERAGE($O$15:$O120),0)</f>
        <v>22.180198019801981</v>
      </c>
      <c r="P126" s="249">
        <f>$O126/30*100</f>
        <v>73.93399339933994</v>
      </c>
      <c r="Q126" s="249">
        <f>IF(SUM($U$15:$U120)&gt;0,AVERAGE($U$15:$U120),0)</f>
        <v>24.760869565217391</v>
      </c>
      <c r="R126" s="250">
        <f>$Q126/70*100</f>
        <v>35.372670807453417</v>
      </c>
      <c r="S126" s="757">
        <f>IF(SUM($V$15:$V120)&gt;0,AVERAGE($V$15:$V120),0)</f>
        <v>44.821782178217823</v>
      </c>
      <c r="T126" s="756"/>
      <c r="U126" s="233"/>
      <c r="V126" s="251"/>
      <c r="W126" s="233"/>
      <c r="X126" s="233"/>
      <c r="Y126" s="233"/>
      <c r="Z126" s="100"/>
    </row>
    <row r="127" spans="1:26" ht="21">
      <c r="A127" s="233"/>
      <c r="B127" s="252"/>
      <c r="C127" s="252"/>
      <c r="D127" s="253"/>
      <c r="E127" s="254"/>
      <c r="F127" s="254"/>
      <c r="G127" s="254"/>
      <c r="H127" s="255"/>
      <c r="I127" s="255"/>
      <c r="J127" s="255"/>
      <c r="K127" s="400"/>
      <c r="L127" s="785"/>
      <c r="M127" s="786"/>
      <c r="N127" s="401" t="s">
        <v>356</v>
      </c>
      <c r="O127" s="249"/>
      <c r="P127" s="249"/>
      <c r="Q127" s="256"/>
      <c r="R127" s="250"/>
      <c r="S127" s="757"/>
      <c r="T127" s="756"/>
      <c r="U127" s="233"/>
      <c r="V127" s="251"/>
      <c r="W127" s="233"/>
      <c r="X127" s="233"/>
      <c r="Y127" s="233"/>
      <c r="Z127" s="100"/>
    </row>
    <row r="128" spans="1:26" ht="21">
      <c r="A128" s="233"/>
      <c r="B128" s="252"/>
      <c r="C128" s="233"/>
      <c r="D128" s="257"/>
      <c r="E128" s="258"/>
      <c r="F128" s="259" t="s">
        <v>332</v>
      </c>
      <c r="G128" s="259" t="s">
        <v>333</v>
      </c>
      <c r="H128" s="254"/>
      <c r="I128" s="254"/>
      <c r="J128" s="255"/>
      <c r="K128" s="400"/>
      <c r="L128" s="762" t="s">
        <v>357</v>
      </c>
      <c r="M128" s="763"/>
      <c r="N128" s="401" t="s">
        <v>319</v>
      </c>
      <c r="O128" s="260">
        <f>MIN($O$15:$O120)</f>
        <v>9.1999999999999993</v>
      </c>
      <c r="P128" s="249">
        <f>$O128/30*100</f>
        <v>30.666666666666664</v>
      </c>
      <c r="Q128" s="261">
        <f>MIN($U$15:$U120)</f>
        <v>5</v>
      </c>
      <c r="R128" s="250">
        <f>$Q128/70*100</f>
        <v>7.1428571428571423</v>
      </c>
      <c r="S128" s="757">
        <f>MIN($V$15:$V120)</f>
        <v>9</v>
      </c>
      <c r="T128" s="756"/>
      <c r="U128" s="233"/>
      <c r="V128" s="251"/>
      <c r="W128" s="233"/>
      <c r="X128" s="233"/>
      <c r="Y128" s="233"/>
      <c r="Z128" s="100"/>
    </row>
    <row r="129" spans="1:26" ht="25.2">
      <c r="A129" s="233"/>
      <c r="B129" s="252"/>
      <c r="C129" s="233"/>
      <c r="D129" s="760" t="s">
        <v>4</v>
      </c>
      <c r="E129" s="756"/>
      <c r="F129" s="262">
        <f>COUNTIF($V$15:$V$120,"&gt;=40")</f>
        <v>80</v>
      </c>
      <c r="G129" s="262"/>
      <c r="H129" s="254"/>
      <c r="I129" s="254"/>
      <c r="J129" s="255"/>
      <c r="K129" s="400"/>
      <c r="L129" s="785"/>
      <c r="M129" s="786"/>
      <c r="N129" s="401" t="s">
        <v>356</v>
      </c>
      <c r="O129" s="249"/>
      <c r="P129" s="249"/>
      <c r="Q129" s="263"/>
      <c r="R129" s="263"/>
      <c r="S129" s="765"/>
      <c r="T129" s="756"/>
      <c r="U129" s="233"/>
      <c r="V129" s="251"/>
      <c r="W129" s="233"/>
      <c r="X129" s="233"/>
      <c r="Y129" s="233"/>
      <c r="Z129" s="100"/>
    </row>
    <row r="130" spans="1:26" ht="25.2">
      <c r="A130" s="233"/>
      <c r="B130" s="252"/>
      <c r="C130" s="233"/>
      <c r="D130" s="760" t="s">
        <v>334</v>
      </c>
      <c r="E130" s="756"/>
      <c r="F130" s="262">
        <f>COUNTIF($Y$15:$Y120,"E")</f>
        <v>12</v>
      </c>
      <c r="G130" s="262"/>
      <c r="H130" s="254"/>
      <c r="I130" s="254"/>
      <c r="J130" s="255"/>
      <c r="K130" s="402"/>
      <c r="L130" s="762" t="s">
        <v>358</v>
      </c>
      <c r="M130" s="763"/>
      <c r="N130" s="401" t="s">
        <v>319</v>
      </c>
      <c r="O130" s="249">
        <f>MAX($O$15:$O120)</f>
        <v>25.5</v>
      </c>
      <c r="P130" s="249">
        <f>$O130/30*100</f>
        <v>85</v>
      </c>
      <c r="Q130" s="249">
        <f>MAX($U$15:$U120)</f>
        <v>45</v>
      </c>
      <c r="R130" s="250">
        <f>$Q130/70*100</f>
        <v>64.285714285714292</v>
      </c>
      <c r="S130" s="757">
        <f>MAX($V$15:$V120)</f>
        <v>67</v>
      </c>
      <c r="T130" s="756"/>
      <c r="U130" s="233"/>
      <c r="V130" s="251"/>
      <c r="W130" s="233"/>
      <c r="X130" s="233"/>
      <c r="Y130" s="233"/>
      <c r="Z130" s="100"/>
    </row>
    <row r="131" spans="1:26" ht="25.2">
      <c r="A131" s="233"/>
      <c r="B131" s="233"/>
      <c r="C131" s="237"/>
      <c r="D131" s="766" t="s">
        <v>335</v>
      </c>
      <c r="E131" s="756"/>
      <c r="F131" s="262"/>
      <c r="G131" s="262"/>
      <c r="H131" s="254"/>
      <c r="I131" s="254"/>
      <c r="J131" s="254"/>
      <c r="K131" s="254"/>
      <c r="L131" s="785"/>
      <c r="M131" s="786"/>
      <c r="N131" s="401" t="s">
        <v>356</v>
      </c>
      <c r="O131" s="249"/>
      <c r="P131" s="249"/>
      <c r="Q131" s="256"/>
      <c r="R131" s="250"/>
      <c r="S131" s="757"/>
      <c r="T131" s="756"/>
      <c r="U131" s="233"/>
      <c r="V131" s="251"/>
      <c r="W131" s="233"/>
      <c r="X131" s="233"/>
      <c r="Y131" s="233"/>
      <c r="Z131" s="100"/>
    </row>
    <row r="132" spans="1:26" ht="25.2">
      <c r="A132" s="233"/>
      <c r="B132" s="233"/>
      <c r="C132" s="237"/>
      <c r="D132" s="755" t="s">
        <v>33</v>
      </c>
      <c r="E132" s="756"/>
      <c r="F132" s="262">
        <f>SUM($F129:$F131)</f>
        <v>92</v>
      </c>
      <c r="G132" s="262"/>
      <c r="H132" s="254"/>
      <c r="I132" s="254"/>
      <c r="J132" s="254"/>
      <c r="K132" s="254"/>
      <c r="L132" s="762" t="s">
        <v>359</v>
      </c>
      <c r="M132" s="763"/>
      <c r="N132" s="401" t="s">
        <v>319</v>
      </c>
      <c r="O132" s="260">
        <f>IF(SUM($O$15:$O120)&gt;0,STDEV($O$15:$O120),0)</f>
        <v>2.3639382310872183</v>
      </c>
      <c r="P132" s="249">
        <f>$O132/30*100</f>
        <v>7.8797941036240617</v>
      </c>
      <c r="Q132" s="261">
        <f>IF(SUM($U$15:$U120),STDEV($U$15:$U120),0)</f>
        <v>7.0467349858513764</v>
      </c>
      <c r="R132" s="250">
        <f>$Q132/70*100</f>
        <v>10.066764265501966</v>
      </c>
      <c r="S132" s="757">
        <f>IF(SUM($V$15:$V120)&gt;0,STDEV($V$15:$V120),0)</f>
        <v>10.996723184298094</v>
      </c>
      <c r="T132" s="756"/>
      <c r="U132" s="233"/>
      <c r="V132" s="251"/>
      <c r="W132" s="233"/>
      <c r="X132" s="233"/>
      <c r="Y132" s="233"/>
      <c r="Z132" s="100"/>
    </row>
    <row r="133" spans="1:26" ht="21">
      <c r="A133" s="233"/>
      <c r="B133" s="233"/>
      <c r="C133" s="237"/>
      <c r="D133" s="254"/>
      <c r="E133" s="254"/>
      <c r="F133" s="254"/>
      <c r="G133" s="265"/>
      <c r="H133" s="254"/>
      <c r="I133" s="254"/>
      <c r="J133" s="254"/>
      <c r="K133" s="254"/>
      <c r="L133" s="785"/>
      <c r="M133" s="786"/>
      <c r="N133" s="401" t="s">
        <v>356</v>
      </c>
      <c r="O133" s="249"/>
      <c r="P133" s="249"/>
      <c r="Q133" s="263"/>
      <c r="R133" s="263"/>
      <c r="S133" s="765"/>
      <c r="T133" s="756"/>
      <c r="U133" s="233"/>
      <c r="V133" s="251"/>
      <c r="W133" s="233"/>
      <c r="X133" s="233"/>
      <c r="Y133" s="233"/>
      <c r="Z133" s="100"/>
    </row>
    <row r="134" spans="1:26" ht="14.4">
      <c r="A134" s="100"/>
      <c r="B134" s="100"/>
      <c r="C134" s="100"/>
      <c r="D134" s="100"/>
      <c r="E134" s="100"/>
      <c r="F134" s="100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3"/>
      <c r="W134" s="100"/>
      <c r="X134" s="100"/>
      <c r="Y134" s="100"/>
      <c r="Z134" s="100"/>
    </row>
  </sheetData>
  <mergeCells count="44">
    <mergeCell ref="D132:E132"/>
    <mergeCell ref="L132:M133"/>
    <mergeCell ref="S132:T132"/>
    <mergeCell ref="S133:T133"/>
    <mergeCell ref="D130:E130"/>
    <mergeCell ref="L130:M131"/>
    <mergeCell ref="S130:T130"/>
    <mergeCell ref="D131:E131"/>
    <mergeCell ref="D125:E125"/>
    <mergeCell ref="S125:T125"/>
    <mergeCell ref="D126:E126"/>
    <mergeCell ref="L126:M127"/>
    <mergeCell ref="S126:T126"/>
    <mergeCell ref="S127:T127"/>
    <mergeCell ref="L128:M129"/>
    <mergeCell ref="S128:T128"/>
    <mergeCell ref="D129:E129"/>
    <mergeCell ref="S129:T129"/>
    <mergeCell ref="S131:T131"/>
    <mergeCell ref="E123:T123"/>
    <mergeCell ref="D124:E124"/>
    <mergeCell ref="O124:P124"/>
    <mergeCell ref="Q124:R124"/>
    <mergeCell ref="S124:T124"/>
    <mergeCell ref="W12:W14"/>
    <mergeCell ref="X12:X14"/>
    <mergeCell ref="Y12:Y14"/>
    <mergeCell ref="A12:A14"/>
    <mergeCell ref="B12:B14"/>
    <mergeCell ref="C12:C14"/>
    <mergeCell ref="D12:G12"/>
    <mergeCell ref="H12:J12"/>
    <mergeCell ref="K12:N12"/>
    <mergeCell ref="O12:O14"/>
    <mergeCell ref="P12:U12"/>
    <mergeCell ref="V12:V14"/>
    <mergeCell ref="A6:Y6"/>
    <mergeCell ref="A7:Y7"/>
    <mergeCell ref="A8:Y8"/>
    <mergeCell ref="A9:Y9"/>
    <mergeCell ref="E10:F10"/>
    <mergeCell ref="G10:H10"/>
    <mergeCell ref="N10:O10"/>
    <mergeCell ref="P10:R10"/>
  </mergeCells>
  <conditionalFormatting sqref="A15:A122 V15:Y122">
    <cfRule type="expression" dxfId="2" priority="1" stopIfTrue="1">
      <formula>"$V17&lt;40"</formula>
    </cfRule>
  </conditionalFormatting>
  <conditionalFormatting sqref="D15:N122">
    <cfRule type="cellIs" dxfId="1" priority="2" stopIfTrue="1" operator="equal">
      <formula>0</formula>
    </cfRule>
  </conditionalFormatting>
  <conditionalFormatting sqref="P15:T97 P98:Q98 S98:T98 P99:T122">
    <cfRule type="expression" dxfId="0" priority="3" stopIfTrue="1">
      <formula>($U15="")</formula>
    </cfRule>
  </conditionalFormatting>
  <dataValidations count="5">
    <dataValidation type="decimal" allowBlank="1" showErrorMessage="1" sqref="S98:T98 D15:O122 P98 P15:T97 P99:T122 U15:U122" xr:uid="{00000000-0002-0000-0A00-000000000000}">
      <formula1>0</formula1>
      <formula2>D$14</formula2>
    </dataValidation>
    <dataValidation type="decimal" allowBlank="1" showInputMessage="1" showErrorMessage="1" prompt="INVALID DATA - THE INPUT TO THIS CELL SHOULD BE A NON-NEGATIVE LESS THAN OR EQUAL TO 100. PLEASE CHECK YOUR DATA AND FORMULAS AFFECTING THIS CELL. " sqref="V15:V122" xr:uid="{00000000-0002-0000-0A00-000001000000}">
      <formula1>0</formula1>
      <formula2>100</formula2>
    </dataValidation>
    <dataValidation type="decimal" allowBlank="1" showErrorMessage="1" sqref="Q98" xr:uid="{00000000-0002-0000-0A00-000002000000}">
      <formula1>0</formula1>
      <formula2>R$14</formula2>
    </dataValidation>
    <dataValidation type="decimal" allowBlank="1" showInputMessage="1" prompt="INVALID DATA - THE VALUE IN THIS CELL SHOULD BE NON-NEGATIVE LESS THAN 100" sqref="P126:P133" xr:uid="{00000000-0002-0000-0A00-000003000000}">
      <formula1>0</formula1>
      <formula2>100</formula2>
    </dataValidation>
    <dataValidation type="decimal" allowBlank="1" showInputMessage="1" prompt="INVALID DATA - THE VALUE IN THIS CELL SHOULD BE NON-NEGATIVE LESS THAN 100_x000a_" sqref="R126:S133" xr:uid="{00000000-0002-0000-0A00-000004000000}">
      <formula1>0</formula1>
      <formula2>100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31"/>
  <sheetViews>
    <sheetView topLeftCell="A68" zoomScaleNormal="100" workbookViewId="0">
      <selection activeCell="H19" sqref="H19"/>
    </sheetView>
  </sheetViews>
  <sheetFormatPr defaultColWidth="0" defaultRowHeight="12.6" zeroHeight="1"/>
  <cols>
    <col min="1" max="1" width="10.88671875" style="66" customWidth="1"/>
    <col min="2" max="2" width="16.6640625" style="6" customWidth="1"/>
    <col min="3" max="3" width="26.33203125" style="6" customWidth="1"/>
    <col min="4" max="4" width="4.5546875" style="59" customWidth="1"/>
    <col min="5" max="5" width="7.109375" style="66" customWidth="1"/>
    <col min="6" max="6" width="5.88671875" style="66" bestFit="1" customWidth="1"/>
    <col min="7" max="9" width="4.6640625" style="66" customWidth="1"/>
    <col min="10" max="10" width="4.6640625" style="513" customWidth="1"/>
    <col min="11" max="16" width="4.6640625" style="6" customWidth="1"/>
    <col min="17" max="17" width="7.6640625" style="6" bestFit="1" customWidth="1"/>
    <col min="18" max="18" width="5.33203125" style="6" customWidth="1"/>
    <col min="19" max="19" width="5.5546875" style="6" customWidth="1"/>
    <col min="20" max="20" width="6.33203125" style="6" customWidth="1"/>
    <col min="21" max="21" width="16.44140625" style="86" customWidth="1"/>
    <col min="22" max="22" width="21.6640625" style="6" bestFit="1" customWidth="1"/>
    <col min="23" max="23" width="44.44140625" style="487" customWidth="1"/>
    <col min="24" max="24" width="11.44140625" style="488" hidden="1" customWidth="1"/>
    <col min="25" max="25" width="20" style="487" hidden="1" customWidth="1"/>
    <col min="26" max="26" width="29.33203125" style="487" hidden="1" customWidth="1"/>
    <col min="27" max="27" width="11.44140625" style="6" hidden="1" customWidth="1"/>
    <col min="28" max="28" width="60" style="6" hidden="1" customWidth="1"/>
    <col min="29" max="16384" width="11.44140625" style="6" hidden="1"/>
  </cols>
  <sheetData>
    <row r="1" spans="1:28">
      <c r="A1" s="425" t="s">
        <v>37</v>
      </c>
      <c r="B1" s="425"/>
      <c r="C1" s="425"/>
      <c r="D1" s="425"/>
      <c r="E1" s="425"/>
      <c r="F1" s="425"/>
      <c r="G1" s="425"/>
      <c r="H1" s="425"/>
      <c r="I1" s="425"/>
      <c r="J1" s="426"/>
      <c r="K1" s="425"/>
      <c r="L1" s="425">
        <v>52</v>
      </c>
      <c r="M1" s="425"/>
      <c r="N1" s="425"/>
      <c r="O1" s="425"/>
      <c r="P1" s="425"/>
      <c r="Q1" s="425"/>
      <c r="R1" s="425"/>
      <c r="S1" s="425"/>
      <c r="T1" s="425"/>
      <c r="U1" s="426"/>
      <c r="V1" s="427"/>
      <c r="W1" s="428" t="s">
        <v>4</v>
      </c>
      <c r="X1" s="429" t="s">
        <v>436</v>
      </c>
      <c r="Y1" s="428" t="s">
        <v>437</v>
      </c>
      <c r="Z1" s="428" t="s">
        <v>279</v>
      </c>
      <c r="AA1" s="430" t="s">
        <v>438</v>
      </c>
      <c r="AB1" s="430" t="s">
        <v>439</v>
      </c>
    </row>
    <row r="2" spans="1:28">
      <c r="A2" s="425" t="s">
        <v>0</v>
      </c>
      <c r="C2" s="425"/>
      <c r="D2" s="425"/>
      <c r="E2" s="425"/>
      <c r="F2" s="425"/>
      <c r="G2" s="425"/>
      <c r="H2" s="425"/>
      <c r="I2" s="425"/>
      <c r="J2" s="426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6"/>
      <c r="V2" s="427"/>
      <c r="W2" s="431"/>
      <c r="X2" s="432">
        <v>1</v>
      </c>
      <c r="Y2" s="431" t="s">
        <v>440</v>
      </c>
      <c r="Z2" s="431" t="s">
        <v>441</v>
      </c>
      <c r="AA2" s="431"/>
      <c r="AB2" s="431"/>
    </row>
    <row r="3" spans="1:28" s="86" customFormat="1">
      <c r="A3" s="426" t="s">
        <v>368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6"/>
      <c r="R3" s="426"/>
      <c r="S3" s="426"/>
      <c r="T3" s="426"/>
      <c r="U3" s="426"/>
      <c r="V3" s="433"/>
      <c r="W3" s="424"/>
      <c r="X3" s="434">
        <v>2</v>
      </c>
      <c r="Y3" s="424" t="s">
        <v>442</v>
      </c>
      <c r="Z3" s="424" t="s">
        <v>443</v>
      </c>
      <c r="AA3" s="424"/>
      <c r="AB3" s="424"/>
    </row>
    <row r="4" spans="1:28" s="86" customFormat="1">
      <c r="A4" s="435" t="s">
        <v>369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  <c r="R4" s="435"/>
      <c r="S4" s="435"/>
      <c r="T4" s="435"/>
      <c r="U4" s="435"/>
      <c r="V4" s="436"/>
      <c r="W4" s="424"/>
      <c r="X4" s="434">
        <v>3</v>
      </c>
      <c r="Y4" s="424" t="s">
        <v>444</v>
      </c>
      <c r="Z4" s="424" t="s">
        <v>445</v>
      </c>
      <c r="AA4" s="424"/>
      <c r="AB4" s="424"/>
    </row>
    <row r="5" spans="1:28" ht="13.2" thickBot="1">
      <c r="A5" s="432"/>
      <c r="B5" s="431"/>
      <c r="C5" s="431"/>
      <c r="D5" s="437" t="s">
        <v>370</v>
      </c>
      <c r="E5" s="438"/>
      <c r="F5" s="438"/>
      <c r="G5" s="438"/>
      <c r="H5" s="438"/>
      <c r="I5" s="438"/>
      <c r="J5" s="439"/>
      <c r="K5" s="437" t="s">
        <v>371</v>
      </c>
      <c r="L5" s="438"/>
      <c r="M5" s="438"/>
      <c r="N5" s="438"/>
      <c r="O5" s="438"/>
      <c r="P5" s="438"/>
      <c r="Q5" s="440"/>
      <c r="R5" s="431"/>
      <c r="S5" s="431"/>
      <c r="T5" s="431"/>
      <c r="U5" s="424"/>
      <c r="V5" s="431"/>
      <c r="W5" s="431"/>
      <c r="X5" s="432">
        <v>4</v>
      </c>
      <c r="Y5" s="431" t="s">
        <v>446</v>
      </c>
      <c r="Z5" s="431" t="s">
        <v>447</v>
      </c>
      <c r="AA5" s="431"/>
      <c r="AB5" s="431"/>
    </row>
    <row r="6" spans="1:28" s="451" customFormat="1" ht="18" customHeight="1">
      <c r="A6" s="441" t="s">
        <v>53</v>
      </c>
      <c r="B6" s="442" t="s">
        <v>36</v>
      </c>
      <c r="C6" s="443" t="s">
        <v>1</v>
      </c>
      <c r="D6" s="444" t="s">
        <v>44</v>
      </c>
      <c r="E6" s="445">
        <v>1</v>
      </c>
      <c r="F6" s="445">
        <v>2</v>
      </c>
      <c r="G6" s="445">
        <v>3</v>
      </c>
      <c r="H6" s="445">
        <v>4</v>
      </c>
      <c r="I6" s="445">
        <v>5</v>
      </c>
      <c r="J6" s="446"/>
      <c r="K6" s="445">
        <v>7</v>
      </c>
      <c r="L6" s="445">
        <v>8</v>
      </c>
      <c r="M6" s="445">
        <v>9</v>
      </c>
      <c r="N6" s="445">
        <v>10</v>
      </c>
      <c r="O6" s="445">
        <v>11</v>
      </c>
      <c r="P6" s="445">
        <v>12</v>
      </c>
      <c r="Q6" s="445">
        <v>13</v>
      </c>
      <c r="R6" s="447"/>
      <c r="S6" s="445" t="s">
        <v>33</v>
      </c>
      <c r="T6" s="448"/>
      <c r="U6" s="449" t="s">
        <v>34</v>
      </c>
      <c r="V6" s="450" t="s">
        <v>45</v>
      </c>
      <c r="W6" s="430"/>
      <c r="X6" s="434">
        <v>5</v>
      </c>
      <c r="Y6" s="431" t="s">
        <v>448</v>
      </c>
      <c r="Z6" s="431" t="s">
        <v>449</v>
      </c>
      <c r="AA6" s="430"/>
      <c r="AB6" s="430"/>
    </row>
    <row r="7" spans="1:28" s="451" customFormat="1" ht="36.75" customHeight="1" thickBot="1">
      <c r="A7" s="452"/>
      <c r="B7" s="453"/>
      <c r="C7" s="454"/>
      <c r="D7" s="455"/>
      <c r="E7" s="456" t="s">
        <v>372</v>
      </c>
      <c r="F7" s="456" t="s">
        <v>55</v>
      </c>
      <c r="G7" s="456" t="s">
        <v>56</v>
      </c>
      <c r="H7" s="456" t="s">
        <v>65</v>
      </c>
      <c r="I7" s="456" t="s">
        <v>373</v>
      </c>
      <c r="J7" s="457" t="s">
        <v>68</v>
      </c>
      <c r="K7" s="456" t="s">
        <v>364</v>
      </c>
      <c r="L7" s="456" t="s">
        <v>374</v>
      </c>
      <c r="M7" s="456" t="s">
        <v>375</v>
      </c>
      <c r="N7" s="456" t="s">
        <v>376</v>
      </c>
      <c r="O7" s="456" t="s">
        <v>377</v>
      </c>
      <c r="P7" s="456" t="s">
        <v>67</v>
      </c>
      <c r="Q7" s="456" t="s">
        <v>450</v>
      </c>
      <c r="R7" s="458" t="s">
        <v>2</v>
      </c>
      <c r="S7" s="453"/>
      <c r="T7" s="459" t="s">
        <v>3</v>
      </c>
      <c r="U7" s="460"/>
      <c r="V7" s="461"/>
      <c r="W7" s="430"/>
      <c r="X7" s="434">
        <v>6</v>
      </c>
      <c r="Y7" s="431" t="s">
        <v>451</v>
      </c>
      <c r="Z7" s="431" t="s">
        <v>452</v>
      </c>
      <c r="AA7" s="430"/>
      <c r="AB7" s="430"/>
    </row>
    <row r="8" spans="1:28" ht="15" customHeight="1">
      <c r="A8" s="475">
        <v>1</v>
      </c>
      <c r="B8" s="463" t="s">
        <v>387</v>
      </c>
      <c r="C8" s="476" t="s">
        <v>388</v>
      </c>
      <c r="D8" s="465" t="s">
        <v>379</v>
      </c>
      <c r="E8" s="470">
        <v>51</v>
      </c>
      <c r="F8" s="470">
        <v>43</v>
      </c>
      <c r="G8" s="469">
        <v>45</v>
      </c>
      <c r="H8" s="469">
        <v>48</v>
      </c>
      <c r="I8" s="469">
        <v>52</v>
      </c>
      <c r="J8" s="467">
        <v>51.963333333333331</v>
      </c>
      <c r="K8" s="468">
        <v>50</v>
      </c>
      <c r="L8" s="469">
        <v>44</v>
      </c>
      <c r="M8" s="469">
        <v>40</v>
      </c>
      <c r="N8" s="469">
        <v>48</v>
      </c>
      <c r="O8" s="469">
        <v>45</v>
      </c>
      <c r="P8" s="470">
        <v>12</v>
      </c>
      <c r="Q8" s="469">
        <v>84</v>
      </c>
      <c r="R8" s="471">
        <f t="shared" ref="R8:R33" si="0">COUNTA(E8:Q8)</f>
        <v>13</v>
      </c>
      <c r="S8" s="472">
        <f t="shared" ref="S8:S21" si="1">SUM(E8:Q8)</f>
        <v>613.96333333333337</v>
      </c>
      <c r="T8" s="473">
        <f t="shared" ref="T8:T33" si="2">ROUNDUP(AVERAGE(E8:Q8),2)</f>
        <v>47.23</v>
      </c>
      <c r="U8" s="466" t="str">
        <f>IF(R8&lt;12,"INCOMPLETE",IF(MIN(E8:P8)&gt;=40,"PASS",IF((COUNTIF(E8:P8,"&lt;40")=1),"SUPP, 1 Unit",IF((COUNTIF(E8:P8,"&lt;40")=2),"SUPP, 2 Units",IF((COUNTIF(E8:P8,"&lt;U1240")=3),"SUPP, 3 Units",IF((COUNTIF(E8:P8,"&lt;40")=4),  "SUPP, 4 Units",IF((COUNTIF(E8:P8,"&lt;40")=5),"SUPP, 5 Units","X FAILS")))))))</f>
        <v>SUPP, 1 Unit</v>
      </c>
      <c r="V8" s="474"/>
      <c r="W8" s="431"/>
      <c r="X8" s="434">
        <v>30</v>
      </c>
      <c r="Y8" s="431" t="s">
        <v>389</v>
      </c>
      <c r="Z8" s="431" t="s">
        <v>390</v>
      </c>
      <c r="AA8" s="431"/>
      <c r="AB8" s="431"/>
    </row>
    <row r="9" spans="1:28" ht="15" customHeight="1">
      <c r="A9" s="475"/>
      <c r="B9" s="463"/>
      <c r="C9" s="476"/>
      <c r="D9" s="465" t="s">
        <v>383</v>
      </c>
      <c r="E9" s="470">
        <v>51</v>
      </c>
      <c r="F9" s="470">
        <v>43</v>
      </c>
      <c r="G9" s="469">
        <v>45</v>
      </c>
      <c r="H9" s="469">
        <v>48</v>
      </c>
      <c r="I9" s="469">
        <v>52</v>
      </c>
      <c r="J9" s="467">
        <v>51.963333333333331</v>
      </c>
      <c r="K9" s="468">
        <v>50</v>
      </c>
      <c r="L9" s="469">
        <v>44</v>
      </c>
      <c r="M9" s="469">
        <v>40</v>
      </c>
      <c r="N9" s="469">
        <v>48</v>
      </c>
      <c r="O9" s="469">
        <v>45</v>
      </c>
      <c r="P9" s="470">
        <v>29</v>
      </c>
      <c r="Q9" s="469">
        <v>84</v>
      </c>
      <c r="R9" s="471">
        <f t="shared" si="0"/>
        <v>13</v>
      </c>
      <c r="S9" s="472">
        <f t="shared" si="1"/>
        <v>630.96333333333337</v>
      </c>
      <c r="T9" s="473">
        <f t="shared" si="2"/>
        <v>48.54</v>
      </c>
      <c r="U9" s="477" t="str">
        <f>IF(R9&lt;12,"INCOMPLETE",IF(MIN(E9:P9)&gt;=40,"PASS",IF((COUNTIF(E9:P9,"&lt;40")=1),"CF, 1 Unit",IF((COUNTIF(E9:P9,"&lt;40")=2),"CF, 2 Units",IF((COUNTIF(E9:P9,"&lt;U1240")=3),"SUPP, 3 Units",IF((COUNTIF(E9:P9,"&lt;40")=4),  "SUPP, 4 Units",IF((COUNTIF(E9:P9,"&lt;40")=5),"SUPP, 5 Units","X FAILS")))))))</f>
        <v>CF, 1 Unit</v>
      </c>
      <c r="V9" s="479"/>
      <c r="W9" s="431"/>
      <c r="X9" s="434"/>
      <c r="Y9" s="431"/>
      <c r="Z9" s="431"/>
      <c r="AA9" s="431"/>
      <c r="AB9" s="431"/>
    </row>
    <row r="10" spans="1:28" ht="15" customHeight="1">
      <c r="A10" s="475"/>
      <c r="B10" s="463"/>
      <c r="C10" s="476"/>
      <c r="D10" s="465" t="s">
        <v>480</v>
      </c>
      <c r="E10" s="470"/>
      <c r="F10" s="470"/>
      <c r="G10" s="469"/>
      <c r="H10" s="469"/>
      <c r="I10" s="469"/>
      <c r="J10" s="467"/>
      <c r="K10" s="468"/>
      <c r="L10" s="469"/>
      <c r="M10" s="469"/>
      <c r="N10" s="469"/>
      <c r="O10" s="469"/>
      <c r="P10" s="470"/>
      <c r="Q10" s="469"/>
      <c r="R10" s="471"/>
      <c r="S10" s="472"/>
      <c r="T10" s="473"/>
      <c r="U10" s="477"/>
      <c r="V10" s="479"/>
      <c r="W10" s="431"/>
      <c r="X10" s="434"/>
      <c r="Y10" s="431"/>
      <c r="Z10" s="431"/>
      <c r="AA10" s="431"/>
      <c r="AB10" s="431"/>
    </row>
    <row r="11" spans="1:28" ht="15" customHeight="1">
      <c r="A11" s="462">
        <v>2</v>
      </c>
      <c r="B11" s="463" t="s">
        <v>389</v>
      </c>
      <c r="C11" s="476" t="s">
        <v>390</v>
      </c>
      <c r="D11" s="465" t="s">
        <v>379</v>
      </c>
      <c r="E11" s="470">
        <v>41</v>
      </c>
      <c r="F11" s="470">
        <v>55</v>
      </c>
      <c r="G11" s="469">
        <v>43</v>
      </c>
      <c r="H11" s="469">
        <v>40</v>
      </c>
      <c r="I11" s="469">
        <v>42</v>
      </c>
      <c r="J11" s="467">
        <v>76.539999999999992</v>
      </c>
      <c r="K11" s="468">
        <v>42</v>
      </c>
      <c r="L11" s="469">
        <v>58</v>
      </c>
      <c r="M11" s="469">
        <v>40</v>
      </c>
      <c r="N11" s="469">
        <v>47</v>
      </c>
      <c r="O11" s="469">
        <v>47</v>
      </c>
      <c r="P11" s="470">
        <v>38</v>
      </c>
      <c r="Q11" s="469">
        <v>81</v>
      </c>
      <c r="R11" s="471">
        <f t="shared" si="0"/>
        <v>13</v>
      </c>
      <c r="S11" s="472">
        <f t="shared" si="1"/>
        <v>650.54</v>
      </c>
      <c r="T11" s="473">
        <f t="shared" si="2"/>
        <v>50.05</v>
      </c>
      <c r="U11" s="466" t="str">
        <f t="shared" ref="U11:U29" si="3">IF(R11&lt;12,"INCOMPLETE",IF(MIN(E11:P11)&gt;=40,"PASS",IF((COUNTIF(E11:P11,"&lt;40")=1),"SUPP, 1 Unit",IF((COUNTIF(E11:P11,"&lt;40")=2),"SUPP, 2 Units",IF((COUNTIF(E11:P11,"&lt;U1240")=3),"SUPP, 3 Units",IF((COUNTIF(E11:P11,"&lt;40")=4),  "SUPP, 4 Units",IF((COUNTIF(E11:P11,"&lt;40")=5),"SUPP, 5 Units","X FAILS")))))))</f>
        <v>SUPP, 1 Unit</v>
      </c>
      <c r="V11" s="474"/>
      <c r="W11" s="431"/>
      <c r="X11" s="432">
        <v>37</v>
      </c>
      <c r="Y11" s="431" t="s">
        <v>391</v>
      </c>
      <c r="Z11" s="431" t="s">
        <v>392</v>
      </c>
      <c r="AA11" s="431"/>
      <c r="AB11" s="431"/>
    </row>
    <row r="12" spans="1:28" ht="15" customHeight="1">
      <c r="A12" s="475"/>
      <c r="B12" s="463"/>
      <c r="C12" s="480"/>
      <c r="D12" s="465" t="s">
        <v>383</v>
      </c>
      <c r="E12" s="470">
        <v>41</v>
      </c>
      <c r="F12" s="470">
        <v>55</v>
      </c>
      <c r="G12" s="469">
        <v>43</v>
      </c>
      <c r="H12" s="469">
        <v>40</v>
      </c>
      <c r="I12" s="469">
        <v>42</v>
      </c>
      <c r="J12" s="467">
        <v>76.539999999999992</v>
      </c>
      <c r="K12" s="468">
        <v>42</v>
      </c>
      <c r="L12" s="469">
        <v>58</v>
      </c>
      <c r="M12" s="469">
        <v>40</v>
      </c>
      <c r="N12" s="469">
        <v>47</v>
      </c>
      <c r="O12" s="469">
        <v>47</v>
      </c>
      <c r="P12" s="470">
        <v>23</v>
      </c>
      <c r="Q12" s="469">
        <v>81</v>
      </c>
      <c r="R12" s="471">
        <f t="shared" si="0"/>
        <v>13</v>
      </c>
      <c r="S12" s="472">
        <f t="shared" si="1"/>
        <v>635.54</v>
      </c>
      <c r="T12" s="473">
        <f t="shared" si="2"/>
        <v>48.89</v>
      </c>
      <c r="U12" s="477" t="str">
        <f>IF(R12&lt;12,"INCOMPLETE",IF(MIN(E12:P12)&gt;=40,"PASS",IF((COUNTIF(E12:P12,"&lt;40")=1),"CF, 1 Unit",IF((COUNTIF(E12:P12,"&lt;40")=2),"SUPP, 2 Units",IF((COUNTIF(E12:P12,"&lt;U1240")=3),"SUPP, 3 Units",IF((COUNTIF(E12:P12,"&lt;40")=4),  "SUPP, 4 Units",IF((COUNTIF(E12:P12,"&lt;40")=5),"SUPP, 5 Units","X FAILS")))))))</f>
        <v>CF, 1 Unit</v>
      </c>
      <c r="V12" s="479"/>
      <c r="W12" s="431"/>
      <c r="X12" s="432"/>
      <c r="Y12" s="431"/>
      <c r="Z12" s="431"/>
      <c r="AA12" s="431"/>
      <c r="AB12" s="431"/>
    </row>
    <row r="13" spans="1:28" ht="15" customHeight="1">
      <c r="A13" s="475"/>
      <c r="B13" s="463"/>
      <c r="C13" s="480"/>
      <c r="D13" s="465" t="s">
        <v>480</v>
      </c>
      <c r="E13" s="470"/>
      <c r="F13" s="470"/>
      <c r="G13" s="469"/>
      <c r="H13" s="469"/>
      <c r="I13" s="469"/>
      <c r="J13" s="467"/>
      <c r="K13" s="468"/>
      <c r="L13" s="469"/>
      <c r="M13" s="469"/>
      <c r="N13" s="469"/>
      <c r="O13" s="469"/>
      <c r="P13" s="470"/>
      <c r="Q13" s="469"/>
      <c r="R13" s="471"/>
      <c r="S13" s="472"/>
      <c r="T13" s="473"/>
      <c r="U13" s="477"/>
      <c r="V13" s="479"/>
      <c r="W13" s="431"/>
      <c r="X13" s="432"/>
      <c r="Y13" s="431"/>
      <c r="Z13" s="431"/>
      <c r="AA13" s="431"/>
      <c r="AB13" s="431"/>
    </row>
    <row r="14" spans="1:28" ht="15" customHeight="1">
      <c r="A14" s="462">
        <v>3</v>
      </c>
      <c r="B14" s="463" t="s">
        <v>393</v>
      </c>
      <c r="C14" s="476" t="s">
        <v>394</v>
      </c>
      <c r="D14" s="465" t="s">
        <v>379</v>
      </c>
      <c r="E14" s="470">
        <v>63</v>
      </c>
      <c r="F14" s="470">
        <v>56</v>
      </c>
      <c r="G14" s="469">
        <v>57</v>
      </c>
      <c r="H14" s="469">
        <v>49</v>
      </c>
      <c r="I14" s="469">
        <v>56</v>
      </c>
      <c r="J14" s="467">
        <v>80.366666666666646</v>
      </c>
      <c r="K14" s="468">
        <v>47</v>
      </c>
      <c r="L14" s="469">
        <v>53</v>
      </c>
      <c r="M14" s="469">
        <v>32</v>
      </c>
      <c r="N14" s="469">
        <v>53</v>
      </c>
      <c r="O14" s="469">
        <v>54</v>
      </c>
      <c r="P14" s="470">
        <v>36</v>
      </c>
      <c r="Q14" s="469">
        <v>80</v>
      </c>
      <c r="R14" s="471">
        <f t="shared" si="0"/>
        <v>13</v>
      </c>
      <c r="S14" s="472">
        <f t="shared" si="1"/>
        <v>716.36666666666667</v>
      </c>
      <c r="T14" s="473">
        <f t="shared" si="2"/>
        <v>55.11</v>
      </c>
      <c r="U14" s="466" t="str">
        <f t="shared" si="3"/>
        <v>SUPP, 2 Units</v>
      </c>
      <c r="V14" s="474"/>
      <c r="W14" s="431"/>
      <c r="X14" s="434">
        <v>53</v>
      </c>
      <c r="Y14" s="431" t="s">
        <v>453</v>
      </c>
      <c r="Z14" s="431" t="s">
        <v>454</v>
      </c>
      <c r="AA14" s="431"/>
      <c r="AB14" s="431"/>
    </row>
    <row r="15" spans="1:28" ht="15" customHeight="1">
      <c r="A15" s="475"/>
      <c r="B15" s="463"/>
      <c r="C15" s="476"/>
      <c r="D15" s="465" t="s">
        <v>383</v>
      </c>
      <c r="E15" s="470">
        <v>63</v>
      </c>
      <c r="F15" s="470">
        <v>56</v>
      </c>
      <c r="G15" s="469">
        <v>57</v>
      </c>
      <c r="H15" s="469">
        <v>49</v>
      </c>
      <c r="I15" s="469">
        <v>56</v>
      </c>
      <c r="J15" s="467">
        <v>80.366666666666646</v>
      </c>
      <c r="K15" s="468">
        <v>47</v>
      </c>
      <c r="L15" s="469">
        <v>53</v>
      </c>
      <c r="M15" s="469">
        <v>40</v>
      </c>
      <c r="N15" s="469">
        <v>53</v>
      </c>
      <c r="O15" s="469">
        <v>54</v>
      </c>
      <c r="P15" s="470">
        <v>30</v>
      </c>
      <c r="Q15" s="469">
        <v>80</v>
      </c>
      <c r="R15" s="471">
        <f t="shared" si="0"/>
        <v>13</v>
      </c>
      <c r="S15" s="472">
        <f t="shared" si="1"/>
        <v>718.36666666666667</v>
      </c>
      <c r="T15" s="473">
        <f t="shared" si="2"/>
        <v>55.26</v>
      </c>
      <c r="U15" s="477" t="str">
        <f>IF(R15&lt;12,"INCOMPLETE",IF(MIN(E15:P15)&gt;=40,"PASS",IF((COUNTIF(E15:P15,"&lt;40")=1),"CF, 1 Unit",IF((COUNTIF(E15:P15,"&lt;40")=2),"CF, 2 Units",IF((COUNTIF(E15:P15,"&lt;U1240")=3),"SUPP, 3 Units",IF((COUNTIF(E15:P15,"&lt;40")=4),  "SUPP, 4 Units",IF((COUNTIF(E15:P15,"&lt;40")=5),"SUPP, 5 Units","X FAILS")))))))</f>
        <v>CF, 1 Unit</v>
      </c>
      <c r="V15" s="479"/>
      <c r="W15" s="431"/>
      <c r="X15" s="434"/>
      <c r="Y15" s="431"/>
      <c r="Z15" s="431"/>
      <c r="AA15" s="431"/>
      <c r="AB15" s="431"/>
    </row>
    <row r="16" spans="1:28" ht="15" customHeight="1">
      <c r="A16" s="475"/>
      <c r="B16" s="463"/>
      <c r="C16" s="476"/>
      <c r="D16" s="465" t="s">
        <v>480</v>
      </c>
      <c r="E16" s="470"/>
      <c r="F16" s="470"/>
      <c r="G16" s="469"/>
      <c r="H16" s="469"/>
      <c r="I16" s="469"/>
      <c r="J16" s="467"/>
      <c r="K16" s="468"/>
      <c r="L16" s="469"/>
      <c r="M16" s="469"/>
      <c r="N16" s="469"/>
      <c r="O16" s="469"/>
      <c r="P16" s="470"/>
      <c r="Q16" s="469"/>
      <c r="R16" s="471"/>
      <c r="S16" s="472"/>
      <c r="T16" s="473"/>
      <c r="U16" s="477"/>
      <c r="V16" s="479"/>
      <c r="W16" s="431"/>
      <c r="X16" s="434"/>
      <c r="Y16" s="431"/>
      <c r="Z16" s="431"/>
      <c r="AA16" s="431"/>
      <c r="AB16" s="431"/>
    </row>
    <row r="17" spans="1:28" ht="15" customHeight="1">
      <c r="A17" s="475">
        <v>4</v>
      </c>
      <c r="B17" s="463" t="s">
        <v>396</v>
      </c>
      <c r="C17" s="464" t="s">
        <v>397</v>
      </c>
      <c r="D17" s="465" t="s">
        <v>379</v>
      </c>
      <c r="E17" s="466" t="s">
        <v>398</v>
      </c>
      <c r="F17" s="466" t="s">
        <v>381</v>
      </c>
      <c r="G17" s="467" t="s">
        <v>399</v>
      </c>
      <c r="H17" s="467" t="s">
        <v>382</v>
      </c>
      <c r="I17" s="467" t="s">
        <v>400</v>
      </c>
      <c r="J17" s="467">
        <v>52</v>
      </c>
      <c r="K17" s="478" t="s">
        <v>385</v>
      </c>
      <c r="L17" s="467" t="s">
        <v>382</v>
      </c>
      <c r="M17" s="467" t="s">
        <v>401</v>
      </c>
      <c r="N17" s="467" t="s">
        <v>384</v>
      </c>
      <c r="O17" s="467" t="s">
        <v>402</v>
      </c>
      <c r="P17" s="466" t="s">
        <v>386</v>
      </c>
      <c r="Q17" s="469">
        <v>77</v>
      </c>
      <c r="R17" s="471">
        <f t="shared" si="0"/>
        <v>13</v>
      </c>
      <c r="S17" s="472">
        <f t="shared" si="1"/>
        <v>129</v>
      </c>
      <c r="T17" s="473">
        <f t="shared" si="2"/>
        <v>64.5</v>
      </c>
      <c r="U17" s="466" t="s">
        <v>42</v>
      </c>
      <c r="V17" s="474" t="s">
        <v>403</v>
      </c>
      <c r="W17" s="431" t="s">
        <v>404</v>
      </c>
      <c r="X17" s="434">
        <v>59</v>
      </c>
      <c r="Y17" s="431" t="s">
        <v>455</v>
      </c>
      <c r="Z17" s="431" t="s">
        <v>456</v>
      </c>
      <c r="AA17" s="431"/>
      <c r="AB17" s="431"/>
    </row>
    <row r="18" spans="1:28" ht="15" customHeight="1">
      <c r="A18" s="462"/>
      <c r="B18" s="463"/>
      <c r="C18" s="476"/>
      <c r="D18" s="465" t="s">
        <v>383</v>
      </c>
      <c r="E18" s="466">
        <v>46</v>
      </c>
      <c r="F18" s="466">
        <v>64</v>
      </c>
      <c r="G18" s="467">
        <v>51</v>
      </c>
      <c r="H18" s="467">
        <v>34</v>
      </c>
      <c r="I18" s="467">
        <v>54</v>
      </c>
      <c r="J18" s="467">
        <v>52</v>
      </c>
      <c r="K18" s="478">
        <v>55</v>
      </c>
      <c r="L18" s="467">
        <v>54</v>
      </c>
      <c r="M18" s="467">
        <v>47</v>
      </c>
      <c r="N18" s="467">
        <v>72</v>
      </c>
      <c r="O18" s="467">
        <v>46</v>
      </c>
      <c r="P18" s="466">
        <v>30</v>
      </c>
      <c r="Q18" s="469">
        <v>77</v>
      </c>
      <c r="R18" s="471">
        <f t="shared" si="0"/>
        <v>13</v>
      </c>
      <c r="S18" s="472">
        <f t="shared" si="1"/>
        <v>682</v>
      </c>
      <c r="T18" s="473">
        <f t="shared" si="2"/>
        <v>52.47</v>
      </c>
      <c r="U18" s="477" t="s">
        <v>405</v>
      </c>
      <c r="V18" s="474"/>
      <c r="W18" s="685" t="s">
        <v>567</v>
      </c>
      <c r="X18" s="434"/>
      <c r="Y18" s="431"/>
      <c r="Z18" s="431"/>
      <c r="AA18" s="431"/>
      <c r="AB18" s="431"/>
    </row>
    <row r="19" spans="1:28" ht="15" customHeight="1">
      <c r="A19" s="475"/>
      <c r="B19" s="463"/>
      <c r="C19" s="476"/>
      <c r="D19" s="465" t="s">
        <v>481</v>
      </c>
      <c r="E19" s="466"/>
      <c r="F19" s="466"/>
      <c r="G19" s="467"/>
      <c r="H19" s="467"/>
      <c r="I19" s="467"/>
      <c r="J19" s="467"/>
      <c r="K19" s="478"/>
      <c r="L19" s="467"/>
      <c r="M19" s="467"/>
      <c r="N19" s="467"/>
      <c r="O19" s="467"/>
      <c r="P19" s="466"/>
      <c r="Q19" s="469"/>
      <c r="R19" s="471"/>
      <c r="S19" s="472"/>
      <c r="T19" s="473"/>
      <c r="U19" s="477"/>
      <c r="V19" s="474"/>
      <c r="W19" s="431"/>
      <c r="X19" s="434"/>
      <c r="Y19" s="431"/>
      <c r="Z19" s="431"/>
      <c r="AA19" s="431"/>
      <c r="AB19" s="431"/>
    </row>
    <row r="20" spans="1:28" s="537" customFormat="1" ht="15" customHeight="1">
      <c r="A20" s="524">
        <v>5</v>
      </c>
      <c r="B20" s="525" t="s">
        <v>406</v>
      </c>
      <c r="C20" s="526" t="s">
        <v>407</v>
      </c>
      <c r="D20" s="527" t="s">
        <v>379</v>
      </c>
      <c r="E20" s="528" t="s">
        <v>408</v>
      </c>
      <c r="F20" s="528" t="s">
        <v>384</v>
      </c>
      <c r="G20" s="529" t="s">
        <v>409</v>
      </c>
      <c r="H20" s="529" t="s">
        <v>386</v>
      </c>
      <c r="I20" s="529" t="s">
        <v>382</v>
      </c>
      <c r="J20" s="529">
        <v>77</v>
      </c>
      <c r="K20" s="530" t="s">
        <v>385</v>
      </c>
      <c r="L20" s="529" t="str">
        <f>VLOOKUP(B20,'[1]EMT 2202 MATERIALS'!B29:V149,21,)</f>
        <v/>
      </c>
      <c r="M20" s="529" t="s">
        <v>410</v>
      </c>
      <c r="N20" s="529" t="s">
        <v>411</v>
      </c>
      <c r="O20" s="529" t="s">
        <v>412</v>
      </c>
      <c r="P20" s="528" t="str">
        <f>VLOOKUP(B20,'[1]SMA 2232 ODE'!B29:S146,18,)</f>
        <v/>
      </c>
      <c r="Q20" s="529"/>
      <c r="R20" s="531">
        <f t="shared" si="0"/>
        <v>12</v>
      </c>
      <c r="S20" s="532">
        <f t="shared" si="1"/>
        <v>77</v>
      </c>
      <c r="T20" s="533">
        <f t="shared" si="2"/>
        <v>77</v>
      </c>
      <c r="U20" s="528" t="s">
        <v>42</v>
      </c>
      <c r="V20" s="534" t="s">
        <v>413</v>
      </c>
      <c r="W20" s="535" t="s">
        <v>414</v>
      </c>
      <c r="X20" s="536">
        <v>70</v>
      </c>
      <c r="Y20" s="535" t="s">
        <v>457</v>
      </c>
      <c r="Z20" s="535" t="s">
        <v>458</v>
      </c>
      <c r="AA20" s="535"/>
      <c r="AB20" s="535"/>
    </row>
    <row r="21" spans="1:28" s="537" customFormat="1" ht="15" customHeight="1">
      <c r="A21" s="538"/>
      <c r="B21" s="525"/>
      <c r="C21" s="526"/>
      <c r="D21" s="527" t="s">
        <v>383</v>
      </c>
      <c r="E21" s="528">
        <v>69</v>
      </c>
      <c r="F21" s="528">
        <v>72</v>
      </c>
      <c r="G21" s="529">
        <v>77</v>
      </c>
      <c r="H21" s="529">
        <v>37</v>
      </c>
      <c r="I21" s="529">
        <v>53</v>
      </c>
      <c r="J21" s="529">
        <v>77</v>
      </c>
      <c r="K21" s="530"/>
      <c r="L21" s="529"/>
      <c r="M21" s="529"/>
      <c r="N21" s="529"/>
      <c r="O21" s="529"/>
      <c r="P21" s="528"/>
      <c r="Q21" s="529"/>
      <c r="R21" s="531">
        <f t="shared" si="0"/>
        <v>6</v>
      </c>
      <c r="S21" s="532">
        <f t="shared" si="1"/>
        <v>385</v>
      </c>
      <c r="T21" s="533">
        <f t="shared" si="2"/>
        <v>64.17</v>
      </c>
      <c r="U21" s="539" t="s">
        <v>415</v>
      </c>
      <c r="V21" s="534" t="s">
        <v>416</v>
      </c>
      <c r="W21" s="535"/>
      <c r="X21" s="536"/>
      <c r="Y21" s="535"/>
      <c r="Z21" s="535"/>
      <c r="AA21" s="535"/>
      <c r="AB21" s="535"/>
    </row>
    <row r="22" spans="1:28" s="537" customFormat="1" ht="15" customHeight="1">
      <c r="A22" s="524"/>
      <c r="B22" s="525"/>
      <c r="C22" s="526"/>
      <c r="D22" s="527"/>
      <c r="E22" s="528"/>
      <c r="F22" s="528"/>
      <c r="G22" s="529"/>
      <c r="H22" s="529"/>
      <c r="I22" s="529"/>
      <c r="J22" s="529"/>
      <c r="K22" s="530"/>
      <c r="L22" s="529"/>
      <c r="M22" s="529"/>
      <c r="N22" s="529"/>
      <c r="O22" s="529"/>
      <c r="P22" s="528"/>
      <c r="Q22" s="529"/>
      <c r="R22" s="531"/>
      <c r="S22" s="532"/>
      <c r="T22" s="533"/>
      <c r="U22" s="539"/>
      <c r="V22" s="534"/>
      <c r="W22" s="685" t="s">
        <v>567</v>
      </c>
      <c r="X22" s="536"/>
      <c r="Y22" s="535"/>
      <c r="Z22" s="535"/>
      <c r="AA22" s="535"/>
      <c r="AB22" s="535"/>
    </row>
    <row r="23" spans="1:28" ht="15" customHeight="1">
      <c r="A23" s="475">
        <v>6</v>
      </c>
      <c r="B23" s="463" t="s">
        <v>421</v>
      </c>
      <c r="C23" s="464" t="s">
        <v>422</v>
      </c>
      <c r="D23" s="465" t="s">
        <v>379</v>
      </c>
      <c r="E23" s="470">
        <v>47</v>
      </c>
      <c r="F23" s="470">
        <v>59</v>
      </c>
      <c r="G23" s="469">
        <v>54</v>
      </c>
      <c r="H23" s="469">
        <v>40</v>
      </c>
      <c r="I23" s="469">
        <v>43</v>
      </c>
      <c r="J23" s="467">
        <v>83.843333333333348</v>
      </c>
      <c r="K23" s="468">
        <v>45</v>
      </c>
      <c r="L23" s="469">
        <v>63</v>
      </c>
      <c r="M23" s="481">
        <v>46</v>
      </c>
      <c r="N23" s="469">
        <v>50</v>
      </c>
      <c r="O23" s="469">
        <v>49</v>
      </c>
      <c r="P23" s="470">
        <v>34</v>
      </c>
      <c r="Q23" s="469">
        <v>81</v>
      </c>
      <c r="R23" s="471">
        <f t="shared" si="0"/>
        <v>13</v>
      </c>
      <c r="S23" s="472">
        <f t="shared" ref="S23:S33" si="4">SUM(E23:Q23)</f>
        <v>694.84333333333336</v>
      </c>
      <c r="T23" s="473">
        <f t="shared" si="2"/>
        <v>53.449999999999996</v>
      </c>
      <c r="U23" s="466" t="str">
        <f t="shared" si="3"/>
        <v>SUPP, 1 Unit</v>
      </c>
      <c r="V23" s="474"/>
      <c r="W23" s="431"/>
      <c r="X23" s="434">
        <v>2</v>
      </c>
      <c r="Y23" s="431" t="s">
        <v>417</v>
      </c>
      <c r="Z23" s="431" t="s">
        <v>418</v>
      </c>
      <c r="AA23" s="431" t="s">
        <v>65</v>
      </c>
      <c r="AB23" s="431" t="s">
        <v>459</v>
      </c>
    </row>
    <row r="24" spans="1:28" ht="15" customHeight="1">
      <c r="A24" s="475"/>
      <c r="B24" s="463"/>
      <c r="C24" s="476"/>
      <c r="D24" s="465" t="s">
        <v>383</v>
      </c>
      <c r="E24" s="470">
        <v>47</v>
      </c>
      <c r="F24" s="470">
        <v>59</v>
      </c>
      <c r="G24" s="469">
        <v>54</v>
      </c>
      <c r="H24" s="469">
        <v>40</v>
      </c>
      <c r="I24" s="469">
        <v>43</v>
      </c>
      <c r="J24" s="467">
        <v>83.843333333333348</v>
      </c>
      <c r="K24" s="468">
        <v>45</v>
      </c>
      <c r="L24" s="469">
        <v>63</v>
      </c>
      <c r="M24" s="481">
        <v>46</v>
      </c>
      <c r="N24" s="469">
        <v>50</v>
      </c>
      <c r="O24" s="469">
        <v>49</v>
      </c>
      <c r="P24" s="470">
        <v>9</v>
      </c>
      <c r="Q24" s="469">
        <v>81</v>
      </c>
      <c r="R24" s="471">
        <f t="shared" si="0"/>
        <v>13</v>
      </c>
      <c r="S24" s="472">
        <f t="shared" si="4"/>
        <v>669.84333333333336</v>
      </c>
      <c r="T24" s="473">
        <f t="shared" si="2"/>
        <v>51.53</v>
      </c>
      <c r="U24" s="477" t="str">
        <f>IF(R24&lt;12,"INCOMPLETE",IF(MIN(E24:P24)&gt;=40,"PASS",IF((COUNTIF(E24:P24,"&lt;40")=1),"CF, 1 Unit",IF((COUNTIF(E24:P24,"&lt;40")=2),"CF, 2 Units",IF((COUNTIF(E24:P24,"&lt;U1240")=3),"SUPP, 3 Units",IF((COUNTIF(E24:P24,"&lt;40")=4),  "SUPP, 4 Units",IF((COUNTIF(E24:P24,"&lt;40")=5),"SUPP, 5 Units","X FAILS")))))))</f>
        <v>CF, 1 Unit</v>
      </c>
      <c r="V24" s="479"/>
      <c r="W24" s="431"/>
      <c r="X24" s="434"/>
      <c r="Y24" s="431"/>
      <c r="Z24" s="431"/>
      <c r="AA24" s="431"/>
      <c r="AB24" s="431"/>
    </row>
    <row r="25" spans="1:28" ht="15" customHeight="1">
      <c r="A25" s="475"/>
      <c r="B25" s="463"/>
      <c r="C25" s="476"/>
      <c r="D25" s="465" t="s">
        <v>480</v>
      </c>
      <c r="E25" s="470"/>
      <c r="F25" s="470"/>
      <c r="G25" s="469"/>
      <c r="H25" s="469"/>
      <c r="I25" s="469"/>
      <c r="J25" s="467"/>
      <c r="K25" s="468"/>
      <c r="L25" s="469"/>
      <c r="M25" s="481"/>
      <c r="N25" s="469"/>
      <c r="O25" s="469"/>
      <c r="P25" s="470"/>
      <c r="Q25" s="469"/>
      <c r="R25" s="471"/>
      <c r="S25" s="472"/>
      <c r="T25" s="473"/>
      <c r="U25" s="477"/>
      <c r="V25" s="479"/>
      <c r="W25" s="431"/>
      <c r="X25" s="434"/>
      <c r="Y25" s="431"/>
      <c r="Z25" s="431"/>
      <c r="AA25" s="431"/>
      <c r="AB25" s="431"/>
    </row>
    <row r="26" spans="1:28" ht="15" customHeight="1">
      <c r="A26" s="462">
        <v>7</v>
      </c>
      <c r="B26" s="463" t="s">
        <v>423</v>
      </c>
      <c r="C26" s="476" t="s">
        <v>424</v>
      </c>
      <c r="D26" s="465" t="s">
        <v>379</v>
      </c>
      <c r="E26" s="470">
        <v>56</v>
      </c>
      <c r="F26" s="470">
        <v>55</v>
      </c>
      <c r="G26" s="469">
        <v>46</v>
      </c>
      <c r="H26" s="469">
        <v>48</v>
      </c>
      <c r="I26" s="469">
        <v>42</v>
      </c>
      <c r="J26" s="467">
        <v>74</v>
      </c>
      <c r="K26" s="468">
        <v>48</v>
      </c>
      <c r="L26" s="469">
        <v>59</v>
      </c>
      <c r="M26" s="467" t="s">
        <v>410</v>
      </c>
      <c r="N26" s="469">
        <v>55</v>
      </c>
      <c r="O26" s="469">
        <v>67</v>
      </c>
      <c r="P26" s="470">
        <v>30</v>
      </c>
      <c r="Q26" s="469"/>
      <c r="R26" s="471">
        <f t="shared" si="0"/>
        <v>12</v>
      </c>
      <c r="S26" s="472">
        <f t="shared" si="4"/>
        <v>580</v>
      </c>
      <c r="T26" s="473">
        <f t="shared" si="2"/>
        <v>52.73</v>
      </c>
      <c r="U26" s="466" t="str">
        <f t="shared" si="3"/>
        <v>SUPP, 1 Unit</v>
      </c>
      <c r="V26" s="474" t="s">
        <v>413</v>
      </c>
      <c r="W26" s="431"/>
      <c r="X26" s="434">
        <v>3</v>
      </c>
      <c r="Y26" s="431" t="s">
        <v>419</v>
      </c>
      <c r="Z26" s="431" t="s">
        <v>420</v>
      </c>
      <c r="AA26" s="431" t="s">
        <v>56</v>
      </c>
      <c r="AB26" s="431" t="s">
        <v>461</v>
      </c>
    </row>
    <row r="27" spans="1:28" ht="15" customHeight="1">
      <c r="A27" s="475"/>
      <c r="B27" s="463"/>
      <c r="C27" s="476"/>
      <c r="D27" s="465" t="s">
        <v>383</v>
      </c>
      <c r="E27" s="470">
        <v>56</v>
      </c>
      <c r="F27" s="470">
        <v>55</v>
      </c>
      <c r="G27" s="469">
        <v>46</v>
      </c>
      <c r="H27" s="469">
        <v>48</v>
      </c>
      <c r="I27" s="469">
        <v>42</v>
      </c>
      <c r="J27" s="467">
        <v>74</v>
      </c>
      <c r="K27" s="468">
        <v>48</v>
      </c>
      <c r="L27" s="469">
        <v>59</v>
      </c>
      <c r="M27" s="482">
        <v>19</v>
      </c>
      <c r="N27" s="469">
        <v>55</v>
      </c>
      <c r="O27" s="469">
        <v>67</v>
      </c>
      <c r="P27" s="470">
        <v>0</v>
      </c>
      <c r="Q27" s="469"/>
      <c r="R27" s="471">
        <f t="shared" si="0"/>
        <v>12</v>
      </c>
      <c r="S27" s="472">
        <f t="shared" si="4"/>
        <v>569</v>
      </c>
      <c r="T27" s="473">
        <f t="shared" si="2"/>
        <v>47.419999999999995</v>
      </c>
      <c r="U27" s="477" t="s">
        <v>395</v>
      </c>
      <c r="V27" s="479"/>
      <c r="W27" s="431"/>
      <c r="X27" s="434"/>
      <c r="Y27" s="431"/>
      <c r="Z27" s="431"/>
      <c r="AA27" s="431"/>
      <c r="AB27" s="431"/>
    </row>
    <row r="28" spans="1:28" ht="15" customHeight="1">
      <c r="A28" s="475"/>
      <c r="B28" s="463"/>
      <c r="C28" s="476"/>
      <c r="D28" s="465" t="s">
        <v>481</v>
      </c>
      <c r="E28" s="470"/>
      <c r="F28" s="470"/>
      <c r="G28" s="469"/>
      <c r="H28" s="469"/>
      <c r="I28" s="469"/>
      <c r="J28" s="467"/>
      <c r="K28" s="468"/>
      <c r="L28" s="469"/>
      <c r="M28" s="482"/>
      <c r="N28" s="469"/>
      <c r="O28" s="469"/>
      <c r="P28" s="470"/>
      <c r="Q28" s="469"/>
      <c r="R28" s="471"/>
      <c r="S28" s="472"/>
      <c r="T28" s="473"/>
      <c r="U28" s="477"/>
      <c r="V28" s="479"/>
      <c r="W28" s="685" t="s">
        <v>567</v>
      </c>
      <c r="X28" s="434"/>
      <c r="Y28" s="431"/>
      <c r="Z28" s="431"/>
      <c r="AA28" s="431"/>
      <c r="AB28" s="431"/>
    </row>
    <row r="29" spans="1:28" ht="15" customHeight="1">
      <c r="A29" s="462">
        <v>8</v>
      </c>
      <c r="B29" s="463" t="s">
        <v>425</v>
      </c>
      <c r="C29" s="476" t="s">
        <v>426</v>
      </c>
      <c r="D29" s="465" t="s">
        <v>379</v>
      </c>
      <c r="E29" s="470">
        <v>58</v>
      </c>
      <c r="F29" s="470">
        <v>47</v>
      </c>
      <c r="G29" s="469">
        <v>58</v>
      </c>
      <c r="H29" s="469">
        <v>40</v>
      </c>
      <c r="I29" s="469">
        <v>41</v>
      </c>
      <c r="J29" s="467">
        <v>87</v>
      </c>
      <c r="K29" s="468">
        <v>28</v>
      </c>
      <c r="L29" s="469">
        <v>49</v>
      </c>
      <c r="M29" s="469">
        <v>42</v>
      </c>
      <c r="N29" s="469">
        <v>49</v>
      </c>
      <c r="O29" s="469">
        <v>46</v>
      </c>
      <c r="P29" s="470">
        <v>28</v>
      </c>
      <c r="Q29" s="469">
        <v>86</v>
      </c>
      <c r="R29" s="471">
        <f t="shared" si="0"/>
        <v>13</v>
      </c>
      <c r="S29" s="472">
        <f t="shared" si="4"/>
        <v>659</v>
      </c>
      <c r="T29" s="473">
        <f t="shared" si="2"/>
        <v>50.699999999999996</v>
      </c>
      <c r="U29" s="466" t="str">
        <f t="shared" si="3"/>
        <v>SUPP, 2 Units</v>
      </c>
      <c r="V29" s="474"/>
      <c r="W29" s="431"/>
      <c r="X29" s="434"/>
      <c r="Y29" s="431"/>
      <c r="Z29" s="431"/>
      <c r="AA29" s="431" t="s">
        <v>372</v>
      </c>
      <c r="AB29" s="431" t="s">
        <v>462</v>
      </c>
    </row>
    <row r="30" spans="1:28" ht="15" customHeight="1">
      <c r="A30" s="475"/>
      <c r="B30" s="463"/>
      <c r="C30" s="476"/>
      <c r="D30" s="465" t="s">
        <v>383</v>
      </c>
      <c r="E30" s="470">
        <v>58</v>
      </c>
      <c r="F30" s="470">
        <v>47</v>
      </c>
      <c r="G30" s="469">
        <v>58</v>
      </c>
      <c r="H30" s="469">
        <v>40</v>
      </c>
      <c r="I30" s="469">
        <v>41</v>
      </c>
      <c r="J30" s="467">
        <v>87</v>
      </c>
      <c r="K30" s="468">
        <v>40</v>
      </c>
      <c r="L30" s="469">
        <v>49</v>
      </c>
      <c r="M30" s="469">
        <v>42</v>
      </c>
      <c r="N30" s="469">
        <v>49</v>
      </c>
      <c r="O30" s="469">
        <v>46</v>
      </c>
      <c r="P30" s="470">
        <v>9</v>
      </c>
      <c r="Q30" s="469">
        <v>86</v>
      </c>
      <c r="R30" s="471">
        <f t="shared" si="0"/>
        <v>13</v>
      </c>
      <c r="S30" s="472">
        <f t="shared" si="4"/>
        <v>652</v>
      </c>
      <c r="T30" s="473">
        <f t="shared" si="2"/>
        <v>50.16</v>
      </c>
      <c r="U30" s="477" t="str">
        <f>IF(R30&lt;12,"INCOMPLETE",IF(MIN(E30:P30)&gt;=40,"PASS",IF((COUNTIF(E30:P30,"&lt;40")=1),"CF, 1 Unit",IF((COUNTIF(E30:P30,"&lt;40")=2),"CF, 2 Units",IF((COUNTIF(E30:P30,"&lt;U1240")=3),"SUPP, 3 Units",IF((COUNTIF(E30:P30,"&lt;40")=4),  "SUPP, 4 Units",IF((COUNTIF(E30:P30,"&lt;40")=5),"SUPP, 5 Units","X FAILS")))))))</f>
        <v>CF, 1 Unit</v>
      </c>
      <c r="V30" s="479"/>
      <c r="W30" s="431"/>
      <c r="X30" s="434"/>
      <c r="Y30" s="431"/>
      <c r="Z30" s="431"/>
      <c r="AA30" s="431"/>
      <c r="AB30" s="431"/>
    </row>
    <row r="31" spans="1:28" ht="15" customHeight="1">
      <c r="A31" s="475"/>
      <c r="B31" s="463"/>
      <c r="C31" s="476"/>
      <c r="D31" s="465" t="s">
        <v>480</v>
      </c>
      <c r="E31" s="470"/>
      <c r="F31" s="470"/>
      <c r="G31" s="469"/>
      <c r="H31" s="469"/>
      <c r="I31" s="469"/>
      <c r="J31" s="467"/>
      <c r="K31" s="468"/>
      <c r="L31" s="469"/>
      <c r="M31" s="469"/>
      <c r="N31" s="469"/>
      <c r="O31" s="469"/>
      <c r="P31" s="470"/>
      <c r="Q31" s="469"/>
      <c r="R31" s="471"/>
      <c r="S31" s="472"/>
      <c r="T31" s="473"/>
      <c r="U31" s="477"/>
      <c r="V31" s="479"/>
      <c r="W31" s="431"/>
      <c r="X31" s="434"/>
      <c r="Y31" s="431"/>
      <c r="Z31" s="431"/>
      <c r="AA31" s="431"/>
      <c r="AB31" s="431"/>
    </row>
    <row r="32" spans="1:28" ht="15" customHeight="1">
      <c r="A32" s="475">
        <v>9</v>
      </c>
      <c r="B32" s="463" t="s">
        <v>427</v>
      </c>
      <c r="C32" s="464" t="s">
        <v>428</v>
      </c>
      <c r="D32" s="465" t="s">
        <v>379</v>
      </c>
      <c r="E32" s="466" t="s">
        <v>380</v>
      </c>
      <c r="F32" s="466" t="s">
        <v>411</v>
      </c>
      <c r="G32" s="467" t="s">
        <v>429</v>
      </c>
      <c r="H32" s="467" t="s">
        <v>386</v>
      </c>
      <c r="I32" s="467" t="s">
        <v>402</v>
      </c>
      <c r="J32" s="467">
        <v>58</v>
      </c>
      <c r="K32" s="478" t="s">
        <v>398</v>
      </c>
      <c r="L32" s="467" t="s">
        <v>400</v>
      </c>
      <c r="M32" s="469" t="s">
        <v>430</v>
      </c>
      <c r="N32" s="469" t="s">
        <v>411</v>
      </c>
      <c r="O32" s="469" t="s">
        <v>402</v>
      </c>
      <c r="P32" s="470" t="s">
        <v>431</v>
      </c>
      <c r="Q32" s="469"/>
      <c r="R32" s="471">
        <f t="shared" si="0"/>
        <v>12</v>
      </c>
      <c r="S32" s="472">
        <f t="shared" si="4"/>
        <v>58</v>
      </c>
      <c r="T32" s="473">
        <f t="shared" si="2"/>
        <v>58</v>
      </c>
      <c r="U32" s="466" t="s">
        <v>42</v>
      </c>
      <c r="V32" s="474" t="s">
        <v>403</v>
      </c>
      <c r="W32" s="431" t="s">
        <v>432</v>
      </c>
      <c r="X32" s="432"/>
      <c r="Y32" s="431"/>
      <c r="Z32" s="431"/>
      <c r="AA32" s="431" t="s">
        <v>56</v>
      </c>
      <c r="AB32" s="431" t="s">
        <v>461</v>
      </c>
    </row>
    <row r="33" spans="1:28" ht="15" customHeight="1">
      <c r="A33" s="475"/>
      <c r="B33" s="463"/>
      <c r="C33" s="464"/>
      <c r="D33" s="465" t="s">
        <v>383</v>
      </c>
      <c r="E33" s="466">
        <v>56</v>
      </c>
      <c r="F33" s="466">
        <v>83</v>
      </c>
      <c r="G33" s="467">
        <v>55</v>
      </c>
      <c r="H33" s="467">
        <v>47</v>
      </c>
      <c r="I33" s="467">
        <v>71</v>
      </c>
      <c r="J33" s="467">
        <v>58</v>
      </c>
      <c r="K33" s="478">
        <v>49</v>
      </c>
      <c r="L33" s="467">
        <v>57</v>
      </c>
      <c r="M33" s="469">
        <v>82</v>
      </c>
      <c r="N33" s="469">
        <v>86</v>
      </c>
      <c r="O33" s="469">
        <v>62</v>
      </c>
      <c r="P33" s="470">
        <v>46</v>
      </c>
      <c r="Q33" s="469"/>
      <c r="R33" s="471">
        <f t="shared" si="0"/>
        <v>12</v>
      </c>
      <c r="S33" s="472">
        <f t="shared" si="4"/>
        <v>752</v>
      </c>
      <c r="T33" s="473">
        <f t="shared" si="2"/>
        <v>62.669999999999995</v>
      </c>
      <c r="U33" s="477" t="s">
        <v>433</v>
      </c>
      <c r="V33" s="479" t="s">
        <v>413</v>
      </c>
      <c r="W33" s="431"/>
      <c r="X33" s="432"/>
      <c r="Y33" s="431"/>
      <c r="Z33" s="431"/>
      <c r="AA33" s="431"/>
      <c r="AB33" s="431"/>
    </row>
    <row r="34" spans="1:28" ht="15" customHeight="1">
      <c r="A34" s="483"/>
      <c r="B34" s="484"/>
      <c r="C34" s="485"/>
      <c r="D34" s="489" t="s">
        <v>482</v>
      </c>
      <c r="E34" s="69"/>
      <c r="F34" s="69"/>
      <c r="G34" s="486"/>
      <c r="H34" s="486"/>
      <c r="I34" s="486"/>
      <c r="J34" s="490"/>
      <c r="K34" s="491"/>
      <c r="L34" s="486"/>
      <c r="M34" s="486"/>
      <c r="N34" s="486"/>
      <c r="O34" s="486"/>
      <c r="P34" s="69"/>
      <c r="Q34" s="486"/>
      <c r="R34" s="1"/>
      <c r="S34" s="46"/>
      <c r="T34" s="84"/>
      <c r="U34" s="492"/>
      <c r="V34" s="79"/>
    </row>
    <row r="35" spans="1:28" ht="15" customHeight="1">
      <c r="A35" s="493"/>
      <c r="B35" s="484"/>
      <c r="C35" s="485"/>
      <c r="D35" s="489"/>
      <c r="E35" s="494"/>
      <c r="F35" s="494"/>
      <c r="G35" s="1"/>
      <c r="H35" s="1"/>
      <c r="I35" s="486"/>
      <c r="J35" s="490"/>
      <c r="K35" s="491"/>
      <c r="L35" s="486"/>
      <c r="M35" s="486"/>
      <c r="N35" s="495"/>
      <c r="O35" s="486"/>
      <c r="P35" s="69"/>
      <c r="Q35" s="486"/>
      <c r="R35" s="1"/>
      <c r="S35" s="46"/>
      <c r="T35" s="84"/>
      <c r="U35" s="492"/>
      <c r="V35" s="81"/>
      <c r="X35" s="496">
        <v>3</v>
      </c>
      <c r="Y35" s="487" t="s">
        <v>406</v>
      </c>
      <c r="Z35" s="487" t="s">
        <v>407</v>
      </c>
      <c r="AA35" s="6" t="s">
        <v>55</v>
      </c>
      <c r="AB35" s="6" t="s">
        <v>464</v>
      </c>
    </row>
    <row r="36" spans="1:28" ht="13.8">
      <c r="B36" s="31"/>
      <c r="C36" s="31"/>
      <c r="D36" s="497"/>
      <c r="E36" s="32"/>
      <c r="F36" s="498"/>
      <c r="G36" s="499"/>
      <c r="H36" s="500"/>
      <c r="I36" s="32"/>
      <c r="J36" s="501"/>
      <c r="K36" s="32"/>
      <c r="L36" s="32"/>
      <c r="M36" s="32"/>
      <c r="N36" s="32"/>
      <c r="O36" s="32"/>
      <c r="P36" s="33"/>
      <c r="Q36" s="34"/>
      <c r="R36" s="502"/>
      <c r="S36" s="502"/>
      <c r="T36" s="503"/>
      <c r="U36" s="504"/>
      <c r="X36" s="496"/>
      <c r="AA36" s="6" t="s">
        <v>56</v>
      </c>
      <c r="AB36" s="6" t="s">
        <v>461</v>
      </c>
    </row>
    <row r="37" spans="1:28">
      <c r="C37" s="505" t="s">
        <v>3</v>
      </c>
      <c r="D37" s="489"/>
      <c r="E37" s="506">
        <f t="shared" ref="E37:P37" si="5">AVERAGE(E8:E35)</f>
        <v>53.533333333333331</v>
      </c>
      <c r="F37" s="506">
        <f t="shared" si="5"/>
        <v>56.6</v>
      </c>
      <c r="G37" s="506">
        <f t="shared" si="5"/>
        <v>52.6</v>
      </c>
      <c r="H37" s="506">
        <f t="shared" si="5"/>
        <v>43.2</v>
      </c>
      <c r="I37" s="506">
        <f t="shared" si="5"/>
        <v>48.666666666666664</v>
      </c>
      <c r="J37" s="507">
        <f t="shared" si="5"/>
        <v>71.190370370370374</v>
      </c>
      <c r="K37" s="506">
        <f t="shared" si="5"/>
        <v>45.428571428571431</v>
      </c>
      <c r="L37" s="506">
        <f t="shared" si="5"/>
        <v>54.5</v>
      </c>
      <c r="M37" s="506">
        <f t="shared" si="5"/>
        <v>42.769230769230766</v>
      </c>
      <c r="N37" s="506">
        <f t="shared" si="5"/>
        <v>54.428571428571431</v>
      </c>
      <c r="O37" s="506">
        <f t="shared" si="5"/>
        <v>51.714285714285715</v>
      </c>
      <c r="P37" s="506">
        <f t="shared" si="5"/>
        <v>25.285714285714285</v>
      </c>
      <c r="Q37" s="506"/>
      <c r="R37" s="508"/>
      <c r="S37" s="508"/>
      <c r="T37" s="40"/>
      <c r="AA37" s="6" t="s">
        <v>372</v>
      </c>
      <c r="AB37" s="6" t="s">
        <v>462</v>
      </c>
    </row>
    <row r="38" spans="1:28">
      <c r="C38" s="505" t="s">
        <v>5</v>
      </c>
      <c r="D38" s="489"/>
      <c r="E38" s="506">
        <f t="shared" ref="E38:P38" si="6">STDEV(E8:E35)</f>
        <v>8.2190255476169867</v>
      </c>
      <c r="F38" s="506">
        <f t="shared" si="6"/>
        <v>10.574902903978424</v>
      </c>
      <c r="G38" s="506">
        <f t="shared" si="6"/>
        <v>8.830143179554252</v>
      </c>
      <c r="H38" s="506">
        <f t="shared" si="6"/>
        <v>5.0596442562694168</v>
      </c>
      <c r="I38" s="506">
        <f t="shared" si="6"/>
        <v>8.5995570207064223</v>
      </c>
      <c r="J38" s="507">
        <f t="shared" si="6"/>
        <v>13.179510681946415</v>
      </c>
      <c r="K38" s="506">
        <f t="shared" si="6"/>
        <v>6.3332369377665154</v>
      </c>
      <c r="L38" s="506">
        <f t="shared" si="6"/>
        <v>6.2110323680466424</v>
      </c>
      <c r="M38" s="506">
        <f t="shared" si="6"/>
        <v>13.839278920003057</v>
      </c>
      <c r="N38" s="506">
        <f t="shared" si="6"/>
        <v>11.098955499812281</v>
      </c>
      <c r="O38" s="506">
        <f t="shared" si="6"/>
        <v>7.9945036063590633</v>
      </c>
      <c r="P38" s="506">
        <f t="shared" si="6"/>
        <v>13.07039268098571</v>
      </c>
      <c r="Q38" s="506"/>
      <c r="R38" s="509"/>
      <c r="S38" s="509"/>
      <c r="T38" s="40"/>
      <c r="X38" s="496"/>
      <c r="AA38" s="6" t="s">
        <v>65</v>
      </c>
      <c r="AB38" s="6" t="s">
        <v>459</v>
      </c>
    </row>
    <row r="39" spans="1:28">
      <c r="C39" s="505" t="s">
        <v>6</v>
      </c>
      <c r="D39" s="489"/>
      <c r="E39" s="46">
        <f t="shared" ref="E39:Q39" si="7">MAX(E8:E35)</f>
        <v>69</v>
      </c>
      <c r="F39" s="46">
        <f t="shared" si="7"/>
        <v>83</v>
      </c>
      <c r="G39" s="46">
        <f t="shared" si="7"/>
        <v>77</v>
      </c>
      <c r="H39" s="46">
        <f t="shared" si="7"/>
        <v>49</v>
      </c>
      <c r="I39" s="46">
        <f t="shared" si="7"/>
        <v>71</v>
      </c>
      <c r="J39" s="510">
        <f t="shared" si="7"/>
        <v>87</v>
      </c>
      <c r="K39" s="46">
        <f t="shared" si="7"/>
        <v>55</v>
      </c>
      <c r="L39" s="46">
        <f t="shared" si="7"/>
        <v>63</v>
      </c>
      <c r="M39" s="46">
        <f t="shared" si="7"/>
        <v>82</v>
      </c>
      <c r="N39" s="46">
        <f t="shared" si="7"/>
        <v>86</v>
      </c>
      <c r="O39" s="46">
        <f t="shared" si="7"/>
        <v>67</v>
      </c>
      <c r="P39" s="46">
        <f t="shared" si="7"/>
        <v>46</v>
      </c>
      <c r="Q39" s="46">
        <f t="shared" si="7"/>
        <v>86</v>
      </c>
      <c r="R39" s="511"/>
      <c r="S39" s="511"/>
      <c r="T39" s="40"/>
      <c r="X39" s="496"/>
      <c r="AA39" s="6" t="s">
        <v>463</v>
      </c>
      <c r="AB39" s="6" t="s">
        <v>460</v>
      </c>
    </row>
    <row r="40" spans="1:28">
      <c r="C40" s="505" t="s">
        <v>7</v>
      </c>
      <c r="D40" s="489"/>
      <c r="E40" s="46">
        <f t="shared" ref="E40:Q40" si="8">MIN(E8:E35)</f>
        <v>41</v>
      </c>
      <c r="F40" s="46">
        <f t="shared" si="8"/>
        <v>43</v>
      </c>
      <c r="G40" s="46">
        <f t="shared" si="8"/>
        <v>43</v>
      </c>
      <c r="H40" s="46">
        <f t="shared" si="8"/>
        <v>34</v>
      </c>
      <c r="I40" s="46">
        <f t="shared" si="8"/>
        <v>41</v>
      </c>
      <c r="J40" s="510">
        <f t="shared" si="8"/>
        <v>51.963333333333331</v>
      </c>
      <c r="K40" s="46">
        <f t="shared" si="8"/>
        <v>28</v>
      </c>
      <c r="L40" s="46">
        <f t="shared" si="8"/>
        <v>44</v>
      </c>
      <c r="M40" s="46">
        <f t="shared" si="8"/>
        <v>19</v>
      </c>
      <c r="N40" s="46">
        <f t="shared" si="8"/>
        <v>47</v>
      </c>
      <c r="O40" s="46">
        <f t="shared" si="8"/>
        <v>45</v>
      </c>
      <c r="P40" s="46">
        <f t="shared" si="8"/>
        <v>0</v>
      </c>
      <c r="Q40" s="46">
        <f t="shared" si="8"/>
        <v>77</v>
      </c>
      <c r="R40" s="511"/>
      <c r="S40" s="511"/>
      <c r="T40" s="40"/>
      <c r="X40" s="488">
        <v>4</v>
      </c>
      <c r="Y40" s="487" t="s">
        <v>465</v>
      </c>
      <c r="Z40" s="487" t="s">
        <v>466</v>
      </c>
      <c r="AA40" s="6" t="s">
        <v>55</v>
      </c>
      <c r="AB40" s="6" t="s">
        <v>464</v>
      </c>
    </row>
    <row r="41" spans="1:28">
      <c r="C41" s="505" t="s">
        <v>8</v>
      </c>
      <c r="D41" s="489"/>
      <c r="E41" s="1">
        <f t="shared" ref="E41:Q41" si="9">COUNTA(E8:E35)</f>
        <v>18</v>
      </c>
      <c r="F41" s="1">
        <f t="shared" si="9"/>
        <v>18</v>
      </c>
      <c r="G41" s="1">
        <f t="shared" si="9"/>
        <v>18</v>
      </c>
      <c r="H41" s="1">
        <f t="shared" si="9"/>
        <v>18</v>
      </c>
      <c r="I41" s="1">
        <f t="shared" si="9"/>
        <v>18</v>
      </c>
      <c r="J41" s="512">
        <f t="shared" si="9"/>
        <v>18</v>
      </c>
      <c r="K41" s="1">
        <f t="shared" si="9"/>
        <v>17</v>
      </c>
      <c r="L41" s="1">
        <f t="shared" si="9"/>
        <v>17</v>
      </c>
      <c r="M41" s="1">
        <f t="shared" si="9"/>
        <v>17</v>
      </c>
      <c r="N41" s="1">
        <f t="shared" si="9"/>
        <v>17</v>
      </c>
      <c r="O41" s="1">
        <f t="shared" si="9"/>
        <v>17</v>
      </c>
      <c r="P41" s="1">
        <f t="shared" si="9"/>
        <v>17</v>
      </c>
      <c r="Q41" s="1">
        <f t="shared" si="9"/>
        <v>12</v>
      </c>
      <c r="X41" s="496"/>
      <c r="AA41" s="6" t="s">
        <v>56</v>
      </c>
      <c r="AB41" s="6" t="s">
        <v>461</v>
      </c>
    </row>
    <row r="42" spans="1:28">
      <c r="C42" s="505" t="s">
        <v>9</v>
      </c>
      <c r="D42" s="489"/>
      <c r="E42" s="1">
        <f t="shared" ref="E42:Q42" si="10">SUM(COUNTIF(E8:E35,"&gt;=40"))</f>
        <v>15</v>
      </c>
      <c r="F42" s="1">
        <f t="shared" si="10"/>
        <v>15</v>
      </c>
      <c r="G42" s="1">
        <f t="shared" si="10"/>
        <v>15</v>
      </c>
      <c r="H42" s="1">
        <f t="shared" si="10"/>
        <v>13</v>
      </c>
      <c r="I42" s="1">
        <f t="shared" si="10"/>
        <v>15</v>
      </c>
      <c r="J42" s="512">
        <f t="shared" si="10"/>
        <v>18</v>
      </c>
      <c r="K42" s="1">
        <f t="shared" si="10"/>
        <v>13</v>
      </c>
      <c r="L42" s="1">
        <f t="shared" si="10"/>
        <v>14</v>
      </c>
      <c r="M42" s="1">
        <f t="shared" si="10"/>
        <v>11</v>
      </c>
      <c r="N42" s="1">
        <f t="shared" si="10"/>
        <v>14</v>
      </c>
      <c r="O42" s="1">
        <f t="shared" si="10"/>
        <v>14</v>
      </c>
      <c r="P42" s="1">
        <f t="shared" si="10"/>
        <v>1</v>
      </c>
      <c r="Q42" s="1">
        <f t="shared" si="10"/>
        <v>12</v>
      </c>
      <c r="X42" s="496"/>
      <c r="AA42" s="6" t="s">
        <v>372</v>
      </c>
      <c r="AB42" s="6" t="s">
        <v>462</v>
      </c>
    </row>
    <row r="43" spans="1:28">
      <c r="C43" s="505" t="s">
        <v>10</v>
      </c>
      <c r="D43" s="489"/>
      <c r="E43" s="1">
        <f t="shared" ref="E43:Q43" si="11">SUM(COUNTIF(E8:E35,"&lt;40"))</f>
        <v>0</v>
      </c>
      <c r="F43" s="1">
        <f t="shared" si="11"/>
        <v>0</v>
      </c>
      <c r="G43" s="1">
        <f t="shared" si="11"/>
        <v>0</v>
      </c>
      <c r="H43" s="1">
        <f t="shared" si="11"/>
        <v>2</v>
      </c>
      <c r="I43" s="1">
        <f t="shared" si="11"/>
        <v>0</v>
      </c>
      <c r="J43" s="512">
        <f t="shared" si="11"/>
        <v>0</v>
      </c>
      <c r="K43" s="1">
        <f t="shared" si="11"/>
        <v>1</v>
      </c>
      <c r="L43" s="1">
        <f t="shared" si="11"/>
        <v>0</v>
      </c>
      <c r="M43" s="1">
        <f t="shared" si="11"/>
        <v>2</v>
      </c>
      <c r="N43" s="1">
        <f t="shared" si="11"/>
        <v>0</v>
      </c>
      <c r="O43" s="1">
        <f t="shared" si="11"/>
        <v>0</v>
      </c>
      <c r="P43" s="1">
        <f t="shared" si="11"/>
        <v>13</v>
      </c>
      <c r="Q43" s="1">
        <f t="shared" si="11"/>
        <v>0</v>
      </c>
      <c r="AA43" s="6" t="s">
        <v>65</v>
      </c>
      <c r="AB43" s="6" t="s">
        <v>459</v>
      </c>
    </row>
    <row r="44" spans="1:28">
      <c r="C44" s="505" t="s">
        <v>11</v>
      </c>
      <c r="D44" s="489"/>
      <c r="E44" s="1">
        <f t="shared" ref="E44:Q44" si="12">COUNTIF(E8:E35,"")</f>
        <v>10</v>
      </c>
      <c r="F44" s="1">
        <f t="shared" si="12"/>
        <v>10</v>
      </c>
      <c r="G44" s="1">
        <f t="shared" si="12"/>
        <v>10</v>
      </c>
      <c r="H44" s="1">
        <f t="shared" si="12"/>
        <v>10</v>
      </c>
      <c r="I44" s="1">
        <f t="shared" si="12"/>
        <v>10</v>
      </c>
      <c r="J44" s="512">
        <f t="shared" si="12"/>
        <v>10</v>
      </c>
      <c r="K44" s="1">
        <f t="shared" si="12"/>
        <v>11</v>
      </c>
      <c r="L44" s="1">
        <f t="shared" si="12"/>
        <v>12</v>
      </c>
      <c r="M44" s="1">
        <f t="shared" si="12"/>
        <v>11</v>
      </c>
      <c r="N44" s="1">
        <f t="shared" si="12"/>
        <v>11</v>
      </c>
      <c r="O44" s="1">
        <f t="shared" si="12"/>
        <v>11</v>
      </c>
      <c r="P44" s="1">
        <f t="shared" si="12"/>
        <v>12</v>
      </c>
      <c r="Q44" s="1">
        <f t="shared" si="12"/>
        <v>16</v>
      </c>
      <c r="X44" s="496"/>
      <c r="AA44" s="6" t="s">
        <v>463</v>
      </c>
      <c r="AB44" s="6" t="s">
        <v>460</v>
      </c>
    </row>
    <row r="45" spans="1:28">
      <c r="X45" s="496">
        <v>5</v>
      </c>
      <c r="Y45" s="487" t="s">
        <v>427</v>
      </c>
      <c r="Z45" s="487" t="s">
        <v>467</v>
      </c>
      <c r="AA45" s="6" t="s">
        <v>55</v>
      </c>
      <c r="AB45" s="6" t="s">
        <v>464</v>
      </c>
    </row>
    <row r="46" spans="1:28">
      <c r="C46" s="28" t="s">
        <v>35</v>
      </c>
      <c r="D46" s="65"/>
      <c r="AA46" s="6" t="s">
        <v>56</v>
      </c>
      <c r="AB46" s="6" t="s">
        <v>461</v>
      </c>
    </row>
    <row r="47" spans="1:28">
      <c r="C47" s="57" t="s">
        <v>4</v>
      </c>
      <c r="D47" s="46">
        <v>15</v>
      </c>
      <c r="X47" s="496"/>
      <c r="AA47" s="6" t="s">
        <v>372</v>
      </c>
      <c r="AB47" s="6" t="s">
        <v>462</v>
      </c>
    </row>
    <row r="48" spans="1:28">
      <c r="C48" s="57" t="s">
        <v>50</v>
      </c>
      <c r="D48" s="46">
        <f>COUNTIF(U8:U35,"*FAIL*")</f>
        <v>1</v>
      </c>
      <c r="X48" s="496"/>
      <c r="AA48" s="6" t="s">
        <v>65</v>
      </c>
      <c r="AB48" s="6" t="s">
        <v>459</v>
      </c>
    </row>
    <row r="49" spans="1:28">
      <c r="C49" s="57" t="s">
        <v>51</v>
      </c>
      <c r="D49" s="46">
        <f>COUNTIF(U8:U35,"*INCOMPLETE*")</f>
        <v>0</v>
      </c>
      <c r="AA49" s="6" t="s">
        <v>463</v>
      </c>
      <c r="AB49" s="6" t="s">
        <v>460</v>
      </c>
    </row>
    <row r="50" spans="1:28">
      <c r="C50" s="57" t="s">
        <v>43</v>
      </c>
      <c r="D50" s="46">
        <v>4</v>
      </c>
      <c r="X50" s="496">
        <v>6</v>
      </c>
      <c r="Y50" s="487" t="s">
        <v>434</v>
      </c>
      <c r="Z50" s="487" t="s">
        <v>435</v>
      </c>
      <c r="AA50" s="6" t="s">
        <v>55</v>
      </c>
      <c r="AB50" s="6" t="s">
        <v>464</v>
      </c>
    </row>
    <row r="51" spans="1:28">
      <c r="C51" s="57" t="s">
        <v>41</v>
      </c>
      <c r="D51" s="46"/>
      <c r="X51" s="496"/>
      <c r="AA51" s="6" t="s">
        <v>56</v>
      </c>
      <c r="AB51" s="6" t="s">
        <v>461</v>
      </c>
    </row>
    <row r="52" spans="1:28">
      <c r="C52" s="57" t="s">
        <v>468</v>
      </c>
      <c r="D52" s="46">
        <v>5</v>
      </c>
    </row>
    <row r="53" spans="1:28">
      <c r="C53" s="57" t="s">
        <v>42</v>
      </c>
      <c r="D53" s="46"/>
      <c r="W53" s="487" t="s">
        <v>42</v>
      </c>
      <c r="X53" s="514" t="s">
        <v>436</v>
      </c>
      <c r="Y53" s="515" t="s">
        <v>437</v>
      </c>
      <c r="Z53" s="515" t="s">
        <v>279</v>
      </c>
      <c r="AA53" s="516" t="s">
        <v>438</v>
      </c>
      <c r="AB53" s="516" t="s">
        <v>439</v>
      </c>
    </row>
    <row r="54" spans="1:28">
      <c r="C54" s="57" t="s">
        <v>49</v>
      </c>
      <c r="D54" s="46">
        <f>COUNTIF(U8:U35,"*DEREGISTER*")</f>
        <v>0</v>
      </c>
      <c r="X54" s="496">
        <v>1</v>
      </c>
      <c r="Y54" s="487" t="s">
        <v>350</v>
      </c>
      <c r="Z54" s="487" t="s">
        <v>469</v>
      </c>
    </row>
    <row r="55" spans="1:28">
      <c r="C55" s="57" t="s">
        <v>52</v>
      </c>
      <c r="D55" s="46">
        <v>0</v>
      </c>
      <c r="X55" s="488">
        <v>2</v>
      </c>
      <c r="Y55" s="487" t="s">
        <v>312</v>
      </c>
      <c r="Z55" s="487" t="s">
        <v>470</v>
      </c>
    </row>
    <row r="56" spans="1:28">
      <c r="C56" s="57" t="s">
        <v>47</v>
      </c>
      <c r="D56" s="46">
        <f>COUNTIF(U8:U35,"*STAY OUT*")</f>
        <v>0</v>
      </c>
      <c r="X56" s="496">
        <v>3</v>
      </c>
      <c r="Y56" s="487" t="s">
        <v>310</v>
      </c>
      <c r="Z56" s="487" t="s">
        <v>354</v>
      </c>
    </row>
    <row r="57" spans="1:28">
      <c r="C57" s="57" t="s">
        <v>48</v>
      </c>
      <c r="D57" s="46">
        <f>COUNTIF(U8:U35,"*REPEAT*")</f>
        <v>0</v>
      </c>
      <c r="X57" s="496"/>
    </row>
    <row r="58" spans="1:28">
      <c r="A58" s="517"/>
      <c r="B58" s="2"/>
      <c r="C58" s="58" t="s">
        <v>12</v>
      </c>
      <c r="D58" s="43">
        <f>SUM(D47:D55)</f>
        <v>25</v>
      </c>
      <c r="E58" s="517"/>
      <c r="F58" s="517"/>
      <c r="P58" s="44"/>
    </row>
    <row r="59" spans="1:28">
      <c r="A59" s="517">
        <v>1</v>
      </c>
      <c r="B59" s="518" t="s">
        <v>55</v>
      </c>
      <c r="D59" s="517"/>
      <c r="E59" s="517" t="s">
        <v>375</v>
      </c>
      <c r="F59" s="700" t="s">
        <v>471</v>
      </c>
      <c r="G59" s="700"/>
      <c r="H59" s="700"/>
      <c r="I59" s="700"/>
      <c r="J59" s="700"/>
      <c r="K59" s="519"/>
      <c r="P59" s="520" t="s">
        <v>15</v>
      </c>
      <c r="Q59" s="521"/>
      <c r="R59" s="521"/>
      <c r="S59" s="521"/>
      <c r="T59" s="521"/>
      <c r="U59" s="522"/>
      <c r="X59" s="496"/>
    </row>
    <row r="60" spans="1:28">
      <c r="A60" s="517">
        <v>2</v>
      </c>
      <c r="B60" s="2" t="s">
        <v>56</v>
      </c>
      <c r="C60" s="24" t="s">
        <v>464</v>
      </c>
      <c r="D60" s="517" t="s">
        <v>14</v>
      </c>
      <c r="E60" s="517" t="s">
        <v>376</v>
      </c>
      <c r="F60" s="701" t="s">
        <v>472</v>
      </c>
      <c r="G60" s="701"/>
      <c r="H60" s="701"/>
      <c r="I60" s="701"/>
      <c r="J60" s="701"/>
      <c r="K60" s="519"/>
      <c r="P60" s="28" t="s">
        <v>18</v>
      </c>
      <c r="Q60" s="521"/>
      <c r="R60" s="521"/>
      <c r="S60" s="521" t="s">
        <v>19</v>
      </c>
      <c r="T60" s="521"/>
      <c r="U60" s="522"/>
      <c r="X60" s="496" t="s">
        <v>473</v>
      </c>
      <c r="Y60" s="487" t="s">
        <v>438</v>
      </c>
      <c r="Z60" s="487" t="s">
        <v>439</v>
      </c>
    </row>
    <row r="61" spans="1:28">
      <c r="A61" s="517">
        <v>3</v>
      </c>
      <c r="B61" s="2" t="s">
        <v>372</v>
      </c>
      <c r="C61" s="24" t="s">
        <v>461</v>
      </c>
      <c r="D61" s="517" t="s">
        <v>17</v>
      </c>
      <c r="E61" s="517" t="s">
        <v>377</v>
      </c>
      <c r="F61" s="701" t="s">
        <v>474</v>
      </c>
      <c r="G61" s="701"/>
      <c r="H61" s="701"/>
      <c r="I61" s="701"/>
      <c r="J61" s="701"/>
      <c r="K61" s="519"/>
      <c r="P61" s="28" t="s">
        <v>69</v>
      </c>
      <c r="Q61" s="521"/>
      <c r="R61" s="521"/>
      <c r="S61" s="521"/>
      <c r="T61" s="521"/>
      <c r="U61" s="522"/>
      <c r="X61" s="488">
        <v>1</v>
      </c>
      <c r="Y61" s="518" t="s">
        <v>55</v>
      </c>
      <c r="Z61" s="24" t="s">
        <v>464</v>
      </c>
    </row>
    <row r="62" spans="1:28">
      <c r="A62" s="517">
        <v>4</v>
      </c>
      <c r="B62" s="2" t="s">
        <v>65</v>
      </c>
      <c r="C62" s="24" t="s">
        <v>462</v>
      </c>
      <c r="D62" s="517" t="s">
        <v>21</v>
      </c>
      <c r="E62" s="517" t="s">
        <v>67</v>
      </c>
      <c r="F62" s="701" t="s">
        <v>475</v>
      </c>
      <c r="G62" s="701"/>
      <c r="H62" s="701"/>
      <c r="I62" s="701"/>
      <c r="J62" s="701"/>
      <c r="K62" s="701"/>
      <c r="P62" s="521"/>
      <c r="Q62" s="521"/>
      <c r="R62" s="521"/>
      <c r="S62" s="521"/>
      <c r="T62" s="521"/>
      <c r="U62" s="522"/>
      <c r="X62" s="496">
        <v>2</v>
      </c>
      <c r="Y62" s="2" t="s">
        <v>56</v>
      </c>
      <c r="Z62" s="24" t="s">
        <v>461</v>
      </c>
    </row>
    <row r="63" spans="1:28">
      <c r="A63" s="517">
        <v>5</v>
      </c>
      <c r="B63" s="2" t="s">
        <v>373</v>
      </c>
      <c r="C63" s="24" t="s">
        <v>459</v>
      </c>
      <c r="D63" s="517" t="s">
        <v>23</v>
      </c>
      <c r="E63" s="517" t="s">
        <v>378</v>
      </c>
      <c r="F63" s="701" t="s">
        <v>476</v>
      </c>
      <c r="G63" s="701"/>
      <c r="H63" s="701"/>
      <c r="I63" s="701"/>
      <c r="J63" s="701"/>
      <c r="K63" s="701"/>
      <c r="P63" s="520" t="s">
        <v>24</v>
      </c>
      <c r="Q63" s="521"/>
      <c r="R63" s="521"/>
      <c r="S63" s="521"/>
      <c r="T63" s="521"/>
      <c r="U63" s="522"/>
      <c r="X63" s="496">
        <v>3</v>
      </c>
      <c r="Y63" s="2" t="s">
        <v>372</v>
      </c>
      <c r="Z63" s="24" t="s">
        <v>462</v>
      </c>
    </row>
    <row r="64" spans="1:28">
      <c r="A64" s="517">
        <v>6</v>
      </c>
      <c r="B64" s="2" t="s">
        <v>68</v>
      </c>
      <c r="C64" s="24" t="s">
        <v>460</v>
      </c>
      <c r="D64" s="517" t="s">
        <v>26</v>
      </c>
      <c r="K64" s="29"/>
      <c r="P64" s="28" t="s">
        <v>18</v>
      </c>
      <c r="Q64" s="521"/>
      <c r="R64" s="521"/>
      <c r="S64" s="521" t="s">
        <v>19</v>
      </c>
      <c r="T64" s="521"/>
      <c r="U64" s="522"/>
      <c r="X64" s="488">
        <v>4</v>
      </c>
      <c r="Y64" s="2" t="s">
        <v>65</v>
      </c>
      <c r="Z64" s="24" t="s">
        <v>459</v>
      </c>
    </row>
    <row r="65" spans="1:26">
      <c r="A65" s="517">
        <v>7</v>
      </c>
      <c r="B65" s="2" t="s">
        <v>364</v>
      </c>
      <c r="C65" s="24" t="s">
        <v>477</v>
      </c>
      <c r="D65" s="517"/>
      <c r="P65" s="28" t="s">
        <v>38</v>
      </c>
      <c r="Q65" s="521"/>
      <c r="R65" s="521"/>
      <c r="S65" s="521"/>
      <c r="T65" s="521"/>
      <c r="U65" s="522"/>
      <c r="X65" s="496">
        <v>5</v>
      </c>
      <c r="Y65" s="2" t="s">
        <v>463</v>
      </c>
      <c r="Z65" s="24" t="s">
        <v>460</v>
      </c>
    </row>
    <row r="66" spans="1:26">
      <c r="A66" s="517">
        <v>8</v>
      </c>
      <c r="B66" s="2" t="s">
        <v>374</v>
      </c>
      <c r="C66" s="24" t="s">
        <v>478</v>
      </c>
      <c r="D66" s="517"/>
      <c r="P66" s="521"/>
      <c r="Q66" s="521"/>
      <c r="R66" s="521"/>
      <c r="S66" s="521"/>
      <c r="T66" s="521"/>
      <c r="U66" s="522"/>
      <c r="X66" s="496">
        <v>6</v>
      </c>
      <c r="Y66" s="2" t="s">
        <v>68</v>
      </c>
      <c r="Z66" s="24" t="s">
        <v>477</v>
      </c>
    </row>
    <row r="67" spans="1:26">
      <c r="A67" s="517"/>
      <c r="B67" s="2"/>
      <c r="C67" s="24" t="s">
        <v>479</v>
      </c>
      <c r="D67" s="517"/>
      <c r="P67" s="520" t="s">
        <v>39</v>
      </c>
      <c r="Q67" s="521"/>
      <c r="R67" s="521"/>
      <c r="S67" s="521"/>
      <c r="T67" s="521"/>
      <c r="U67" s="522"/>
    </row>
    <row r="68" spans="1:26" ht="11.25" customHeight="1">
      <c r="A68" s="517" t="s">
        <v>31</v>
      </c>
      <c r="B68" s="2"/>
      <c r="C68" s="24"/>
      <c r="D68" s="6"/>
      <c r="E68" s="517" t="s">
        <v>32</v>
      </c>
      <c r="F68" s="517"/>
      <c r="P68" s="28" t="s">
        <v>18</v>
      </c>
      <c r="Q68" s="521"/>
      <c r="R68" s="521"/>
      <c r="S68" s="521" t="s">
        <v>19</v>
      </c>
      <c r="T68" s="521"/>
      <c r="U68" s="522"/>
      <c r="X68" s="496"/>
    </row>
    <row r="69" spans="1:26">
      <c r="C69" s="24"/>
      <c r="D69" s="83" t="s">
        <v>46</v>
      </c>
      <c r="P69" s="28" t="s">
        <v>40</v>
      </c>
      <c r="Q69" s="521"/>
      <c r="R69" s="521"/>
      <c r="S69" s="521"/>
      <c r="T69" s="521"/>
      <c r="U69" s="522"/>
      <c r="X69" s="496"/>
    </row>
    <row r="70" spans="1:26" hidden="1">
      <c r="D70" s="66"/>
    </row>
    <row r="71" spans="1:26" hidden="1">
      <c r="D71" s="523"/>
    </row>
    <row r="72" spans="1:26" hidden="1">
      <c r="D72" s="66"/>
    </row>
    <row r="73" spans="1:26" hidden="1">
      <c r="D73" s="66"/>
    </row>
    <row r="74" spans="1:26" hidden="1">
      <c r="D74" s="66"/>
    </row>
    <row r="75" spans="1:26" hidden="1">
      <c r="D75" s="66"/>
    </row>
    <row r="76" spans="1:26" hidden="1">
      <c r="D76" s="66"/>
    </row>
    <row r="77" spans="1:26" hidden="1">
      <c r="D77" s="66"/>
    </row>
    <row r="78" spans="1:26" hidden="1">
      <c r="D78" s="66"/>
    </row>
    <row r="79" spans="1:26" hidden="1">
      <c r="D79" s="66"/>
    </row>
    <row r="80" spans="1:26" hidden="1">
      <c r="D80" s="66"/>
    </row>
    <row r="81" spans="4:4" hidden="1">
      <c r="D81" s="66"/>
    </row>
    <row r="82" spans="4:4" hidden="1">
      <c r="D82" s="66"/>
    </row>
    <row r="83" spans="4:4" hidden="1">
      <c r="D83" s="66"/>
    </row>
    <row r="84" spans="4:4" hidden="1">
      <c r="D84" s="66"/>
    </row>
    <row r="85" spans="4:4" hidden="1">
      <c r="D85" s="66"/>
    </row>
    <row r="86" spans="4:4" hidden="1">
      <c r="D86" s="66"/>
    </row>
    <row r="87" spans="4:4" hidden="1">
      <c r="D87" s="66"/>
    </row>
    <row r="88" spans="4:4" hidden="1">
      <c r="D88" s="66"/>
    </row>
    <row r="89" spans="4:4" hidden="1">
      <c r="D89" s="66"/>
    </row>
    <row r="90" spans="4:4" hidden="1">
      <c r="D90" s="66"/>
    </row>
    <row r="91" spans="4:4" hidden="1">
      <c r="D91" s="66"/>
    </row>
    <row r="92" spans="4:4" hidden="1">
      <c r="D92" s="66"/>
    </row>
    <row r="93" spans="4:4" hidden="1">
      <c r="D93" s="66"/>
    </row>
    <row r="94" spans="4:4" hidden="1">
      <c r="D94" s="66"/>
    </row>
    <row r="95" spans="4:4" hidden="1">
      <c r="D95" s="66"/>
    </row>
    <row r="96" spans="4:4" hidden="1">
      <c r="D96" s="66"/>
    </row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5"/>
    <row r="209"/>
    <row r="211"/>
    <row r="223"/>
    <row r="225"/>
    <row r="231"/>
  </sheetData>
  <mergeCells count="5">
    <mergeCell ref="F59:J59"/>
    <mergeCell ref="F60:J60"/>
    <mergeCell ref="F61:J61"/>
    <mergeCell ref="F62:K62"/>
    <mergeCell ref="F63:K63"/>
  </mergeCells>
  <conditionalFormatting sqref="E8:J34 L8:Q35 E35 H35:J35 F35:G36">
    <cfRule type="cellIs" dxfId="29" priority="3" stopIfTrue="1" operator="lessThan">
      <formula>40</formula>
    </cfRule>
  </conditionalFormatting>
  <conditionalFormatting sqref="K8:K35">
    <cfRule type="cellIs" dxfId="28" priority="1" operator="lessThan">
      <formula>40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17"/>
  <sheetViews>
    <sheetView workbookViewId="0">
      <selection activeCell="E19" sqref="E19"/>
    </sheetView>
  </sheetViews>
  <sheetFormatPr defaultRowHeight="12.6"/>
  <cols>
    <col min="2" max="2" width="22.109375" customWidth="1"/>
    <col min="3" max="3" width="26.33203125" customWidth="1"/>
  </cols>
  <sheetData>
    <row r="1" spans="1:23" ht="17.399999999999999">
      <c r="A1" s="702" t="s">
        <v>37</v>
      </c>
      <c r="B1" s="702"/>
      <c r="C1" s="702"/>
      <c r="D1" s="702"/>
      <c r="E1" s="702"/>
      <c r="F1" s="702"/>
      <c r="G1" s="702"/>
      <c r="H1" s="702"/>
      <c r="I1" s="702"/>
      <c r="J1" s="702"/>
      <c r="K1" s="702"/>
      <c r="L1" s="702"/>
      <c r="M1" s="702"/>
      <c r="N1" s="702"/>
      <c r="O1" s="702"/>
      <c r="P1" s="702"/>
      <c r="Q1" s="702"/>
      <c r="R1" s="702"/>
      <c r="S1" s="702"/>
      <c r="T1" s="702"/>
      <c r="U1" s="702"/>
      <c r="V1" s="540"/>
      <c r="W1" s="6"/>
    </row>
    <row r="2" spans="1:23" ht="13.8">
      <c r="A2" s="698" t="s">
        <v>0</v>
      </c>
      <c r="B2" s="698"/>
      <c r="C2" s="698"/>
      <c r="D2" s="698"/>
      <c r="E2" s="698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85"/>
      <c r="W2" s="6"/>
    </row>
    <row r="3" spans="1:23" ht="13.8">
      <c r="A3" s="699" t="s">
        <v>70</v>
      </c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85"/>
      <c r="W3" s="86"/>
    </row>
    <row r="4" spans="1:23" ht="16.2">
      <c r="A4" s="695" t="s">
        <v>483</v>
      </c>
      <c r="B4" s="695"/>
      <c r="C4" s="695"/>
      <c r="D4" s="695"/>
      <c r="E4" s="695"/>
      <c r="F4" s="695"/>
      <c r="G4" s="695"/>
      <c r="H4" s="695"/>
      <c r="I4" s="695"/>
      <c r="J4" s="695"/>
      <c r="K4" s="695"/>
      <c r="L4" s="695"/>
      <c r="M4" s="695"/>
      <c r="N4" s="695"/>
      <c r="O4" s="695"/>
      <c r="P4" s="695"/>
      <c r="Q4" s="695"/>
      <c r="R4" s="695"/>
      <c r="S4" s="695"/>
      <c r="T4" s="695"/>
      <c r="U4" s="695"/>
      <c r="V4" s="541"/>
      <c r="W4" s="86"/>
    </row>
    <row r="5" spans="1:23" ht="13.2" thickBot="1">
      <c r="A5" s="66"/>
      <c r="B5" s="6"/>
      <c r="C5" s="6"/>
      <c r="D5" s="59"/>
      <c r="E5" s="542"/>
      <c r="F5" s="542"/>
      <c r="G5" s="543"/>
      <c r="H5" s="542"/>
      <c r="I5" s="542"/>
      <c r="J5" s="542"/>
      <c r="K5" s="543"/>
      <c r="L5" s="542"/>
      <c r="M5" s="86"/>
      <c r="N5" s="86"/>
      <c r="O5" s="86"/>
      <c r="P5" s="86"/>
      <c r="Q5" s="86"/>
      <c r="R5" s="6"/>
      <c r="S5" s="6"/>
      <c r="T5" s="6"/>
      <c r="U5" s="544"/>
      <c r="V5" s="86"/>
      <c r="W5" s="6"/>
    </row>
    <row r="6" spans="1:23">
      <c r="A6" s="545" t="s">
        <v>53</v>
      </c>
      <c r="B6" s="546" t="s">
        <v>36</v>
      </c>
      <c r="C6" s="547" t="s">
        <v>1</v>
      </c>
      <c r="D6" s="691" t="s">
        <v>44</v>
      </c>
      <c r="E6" s="548">
        <v>1</v>
      </c>
      <c r="F6" s="548">
        <v>2</v>
      </c>
      <c r="G6" s="549">
        <v>3</v>
      </c>
      <c r="H6" s="548">
        <v>4</v>
      </c>
      <c r="I6" s="548">
        <v>5</v>
      </c>
      <c r="J6" s="548">
        <v>6</v>
      </c>
      <c r="K6" s="549">
        <v>7</v>
      </c>
      <c r="L6" s="548">
        <v>8</v>
      </c>
      <c r="M6" s="548">
        <v>9</v>
      </c>
      <c r="N6" s="548">
        <v>10</v>
      </c>
      <c r="O6" s="549">
        <v>11</v>
      </c>
      <c r="P6" s="548">
        <v>12</v>
      </c>
      <c r="Q6" s="548">
        <v>13</v>
      </c>
      <c r="R6" s="11"/>
      <c r="S6" s="12" t="s">
        <v>33</v>
      </c>
      <c r="T6" s="75"/>
      <c r="U6" s="550" t="s">
        <v>34</v>
      </c>
      <c r="V6" s="703" t="s">
        <v>45</v>
      </c>
      <c r="W6" s="451"/>
    </row>
    <row r="7" spans="1:23" ht="13.2" thickBot="1">
      <c r="A7" s="551"/>
      <c r="B7" s="552"/>
      <c r="C7" s="553"/>
      <c r="D7" s="692"/>
      <c r="E7" s="554" t="s">
        <v>55</v>
      </c>
      <c r="F7" s="554" t="s">
        <v>56</v>
      </c>
      <c r="G7" s="555" t="s">
        <v>484</v>
      </c>
      <c r="H7" s="554" t="s">
        <v>65</v>
      </c>
      <c r="I7" s="554" t="s">
        <v>463</v>
      </c>
      <c r="J7" s="554" t="s">
        <v>68</v>
      </c>
      <c r="K7" s="555" t="s">
        <v>364</v>
      </c>
      <c r="L7" s="554" t="s">
        <v>374</v>
      </c>
      <c r="M7" s="554" t="s">
        <v>375</v>
      </c>
      <c r="N7" s="554" t="s">
        <v>376</v>
      </c>
      <c r="O7" s="554" t="s">
        <v>377</v>
      </c>
      <c r="P7" s="554" t="s">
        <v>67</v>
      </c>
      <c r="Q7" s="554" t="s">
        <v>378</v>
      </c>
      <c r="R7" s="52" t="s">
        <v>2</v>
      </c>
      <c r="S7" s="53"/>
      <c r="T7" s="76" t="s">
        <v>3</v>
      </c>
      <c r="U7" s="556"/>
      <c r="V7" s="704"/>
      <c r="W7" s="451"/>
    </row>
    <row r="8" spans="1:23" ht="13.2">
      <c r="A8" s="706">
        <v>1</v>
      </c>
      <c r="B8" s="709" t="s">
        <v>547</v>
      </c>
      <c r="C8" s="709" t="s">
        <v>548</v>
      </c>
      <c r="D8" s="661" t="s">
        <v>379</v>
      </c>
      <c r="E8" s="492">
        <f>VLOOKUP(B8,[2]SOE!$B$15:$V$116,21,)</f>
        <v>31</v>
      </c>
      <c r="F8" s="490">
        <f>VLOOKUP(B8,[3]SOE!$B$15:$S$117,18,)</f>
        <v>64</v>
      </c>
      <c r="G8" s="490">
        <f>VLOOKUP(B8,[4]SOE!$B$15:$V$131,21,)</f>
        <v>65</v>
      </c>
      <c r="H8" s="490">
        <f>VLOOKUP(B8,[5]SOE!$B$15:$S$125,18,)</f>
        <v>52</v>
      </c>
      <c r="I8" s="490">
        <f>VLOOKUP(B8,[6]SOE!$B$15:$V$119,21,)</f>
        <v>42</v>
      </c>
      <c r="J8" s="490">
        <f>VLOOKUP(B8,[7]Sheet1!$C$12:$H$136,6,)</f>
        <v>78.632499999999993</v>
      </c>
      <c r="K8" s="490">
        <f>VLOOKUP(B8,[8]SOE!$B$15:$V$123,21,)</f>
        <v>48</v>
      </c>
      <c r="L8" s="490">
        <f>VLOOKUP(B8,[9]SOE!$B$15:$V$118,21,)</f>
        <v>44</v>
      </c>
      <c r="M8" s="490">
        <f>VLOOKUP(B8,[10]SOE!$B$15:$V$130,21,)</f>
        <v>62</v>
      </c>
      <c r="N8" s="490">
        <f>VLOOKUP(B8,[11]SOE!$B$15:$V$120,21,)</f>
        <v>36</v>
      </c>
      <c r="O8" s="490">
        <f>VLOOKUP(B8,[12]SOE!$B$15:$V$129,21,)</f>
        <v>56</v>
      </c>
      <c r="P8" s="490">
        <f>VLOOKUP(B8,[13]Sheet1!$B$15:$S$119,18,)</f>
        <v>74</v>
      </c>
      <c r="Q8" s="490">
        <f>VLOOKUP(B8,[14]Grades!$D$2:$G$127,4,)</f>
        <v>79.333333333333329</v>
      </c>
      <c r="R8" s="1">
        <f t="shared" ref="R8:R10" si="0">COUNT(E8:Q8)</f>
        <v>13</v>
      </c>
      <c r="S8" s="46">
        <f t="shared" ref="S8:S10" si="1">SUM(E8:Q8)</f>
        <v>731.96583333333331</v>
      </c>
      <c r="T8" s="84">
        <f t="shared" ref="T8:T10" si="2">ROUNDUP(AVERAGE(E8:Q8),2)</f>
        <v>56.309999999999995</v>
      </c>
      <c r="U8" s="662" t="str">
        <f t="shared" ref="U8" si="3">IF(R8&lt;13,"INCOMPLETE",IF(MIN(E8:Q8)&gt;=40,"PASS",IF((COUNTIF(E8:Q8,"&lt;40")=1),"SUPP, 1 Unit",IF((COUNTIF(E8:Q8,"&lt;40")=2),"SUPP, 2 Units",IF((COUNTIF(E8:Q8,"&lt;40")=3),"SUPP, 3 Units",IF((COUNTIF(E8:Q8,"&lt;40")=4),  "SUPP, 4 Units",IF((COUNTIF(E8:Q8,"&lt;40")=5),"SUPP, 5 Units","X SUPP")))))))</f>
        <v>SUPP, 2 Units</v>
      </c>
      <c r="V8" s="557"/>
      <c r="W8" s="6"/>
    </row>
    <row r="9" spans="1:23" ht="13.2">
      <c r="A9" s="707"/>
      <c r="B9" s="710"/>
      <c r="C9" s="710"/>
      <c r="D9" s="661" t="s">
        <v>485</v>
      </c>
      <c r="E9" s="492">
        <v>40</v>
      </c>
      <c r="F9" s="490">
        <v>64</v>
      </c>
      <c r="G9" s="490">
        <v>65</v>
      </c>
      <c r="H9" s="490">
        <v>52</v>
      </c>
      <c r="I9" s="490">
        <v>42</v>
      </c>
      <c r="J9" s="490">
        <v>78.632499999999993</v>
      </c>
      <c r="K9" s="490">
        <v>48</v>
      </c>
      <c r="L9" s="490">
        <v>44</v>
      </c>
      <c r="M9" s="490">
        <v>62</v>
      </c>
      <c r="N9" s="490">
        <v>22</v>
      </c>
      <c r="O9" s="490">
        <v>56</v>
      </c>
      <c r="P9" s="490">
        <v>74</v>
      </c>
      <c r="Q9" s="490">
        <v>79.333333333333329</v>
      </c>
      <c r="R9" s="1">
        <f t="shared" si="0"/>
        <v>13</v>
      </c>
      <c r="S9" s="46">
        <f t="shared" si="1"/>
        <v>726.96583333333331</v>
      </c>
      <c r="T9" s="84">
        <f t="shared" si="2"/>
        <v>55.93</v>
      </c>
      <c r="U9" s="662" t="s">
        <v>549</v>
      </c>
      <c r="V9" s="557"/>
      <c r="W9" s="6"/>
    </row>
    <row r="10" spans="1:23" ht="13.2">
      <c r="A10" s="708"/>
      <c r="B10" s="711"/>
      <c r="C10" s="711"/>
      <c r="D10" s="661" t="s">
        <v>480</v>
      </c>
      <c r="E10" s="492">
        <v>40</v>
      </c>
      <c r="F10" s="490">
        <v>64</v>
      </c>
      <c r="G10" s="490">
        <v>65</v>
      </c>
      <c r="H10" s="490">
        <v>52</v>
      </c>
      <c r="I10" s="490">
        <v>42</v>
      </c>
      <c r="J10" s="490">
        <v>78.632499999999993</v>
      </c>
      <c r="K10" s="490">
        <v>48</v>
      </c>
      <c r="L10" s="490">
        <v>44</v>
      </c>
      <c r="M10" s="490">
        <v>62</v>
      </c>
      <c r="N10" s="490">
        <v>0</v>
      </c>
      <c r="O10" s="490">
        <v>56</v>
      </c>
      <c r="P10" s="490">
        <v>74</v>
      </c>
      <c r="Q10" s="490">
        <v>79.333333333333329</v>
      </c>
      <c r="R10" s="1">
        <f t="shared" si="0"/>
        <v>13</v>
      </c>
      <c r="S10" s="46">
        <f t="shared" si="1"/>
        <v>704.96583333333331</v>
      </c>
      <c r="T10" s="84">
        <f t="shared" si="2"/>
        <v>54.23</v>
      </c>
      <c r="U10" s="663" t="s">
        <v>550</v>
      </c>
      <c r="V10" s="557"/>
      <c r="W10" s="6"/>
    </row>
    <row r="11" spans="1:23" ht="13.2">
      <c r="A11" s="664"/>
      <c r="B11" s="665"/>
      <c r="C11" s="665"/>
      <c r="D11" s="666"/>
      <c r="E11" s="504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499"/>
      <c r="S11" s="502"/>
      <c r="T11" s="667"/>
      <c r="U11" s="668"/>
      <c r="V11" s="86"/>
      <c r="W11" s="6"/>
    </row>
    <row r="12" spans="1:23" ht="13.8">
      <c r="A12" s="66"/>
      <c r="B12" s="31"/>
      <c r="C12" s="31"/>
      <c r="D12" s="558"/>
      <c r="E12" s="501"/>
      <c r="F12" s="501"/>
      <c r="G12" s="559"/>
      <c r="H12" s="501"/>
      <c r="I12" s="501"/>
      <c r="J12" s="501"/>
      <c r="K12" s="559"/>
      <c r="L12" s="501"/>
      <c r="M12" s="501"/>
      <c r="N12" s="501"/>
      <c r="O12" s="501"/>
      <c r="P12" s="560"/>
      <c r="Q12" s="561"/>
      <c r="R12" s="502"/>
      <c r="S12" s="502"/>
      <c r="T12" s="503"/>
      <c r="U12" s="562"/>
      <c r="V12" s="86"/>
      <c r="W12" s="6"/>
    </row>
    <row r="13" spans="1:23" ht="13.2">
      <c r="A13" s="66"/>
      <c r="B13" s="6"/>
      <c r="C13" s="563" t="s">
        <v>3</v>
      </c>
      <c r="D13" s="564"/>
      <c r="E13" s="507">
        <f t="shared" ref="E13:Q13" si="4">AVERAGE(E8:E10)</f>
        <v>37</v>
      </c>
      <c r="F13" s="507">
        <f t="shared" si="4"/>
        <v>64</v>
      </c>
      <c r="G13" s="507">
        <f t="shared" si="4"/>
        <v>65</v>
      </c>
      <c r="H13" s="507">
        <f t="shared" si="4"/>
        <v>52</v>
      </c>
      <c r="I13" s="507">
        <f t="shared" si="4"/>
        <v>42</v>
      </c>
      <c r="J13" s="507">
        <f t="shared" si="4"/>
        <v>78.632499999999993</v>
      </c>
      <c r="K13" s="507">
        <f t="shared" si="4"/>
        <v>48</v>
      </c>
      <c r="L13" s="507">
        <f t="shared" si="4"/>
        <v>44</v>
      </c>
      <c r="M13" s="507">
        <f t="shared" si="4"/>
        <v>62</v>
      </c>
      <c r="N13" s="507">
        <f t="shared" si="4"/>
        <v>19.333333333333332</v>
      </c>
      <c r="O13" s="507">
        <f t="shared" si="4"/>
        <v>56</v>
      </c>
      <c r="P13" s="507">
        <f t="shared" si="4"/>
        <v>74</v>
      </c>
      <c r="Q13" s="507">
        <f t="shared" si="4"/>
        <v>79.333333333333329</v>
      </c>
      <c r="R13" s="565"/>
      <c r="S13" s="506">
        <f>AVERAGE(S8:S10)</f>
        <v>721.29916666666668</v>
      </c>
      <c r="T13" s="506">
        <f>AVERAGE(T8:T10)</f>
        <v>55.49</v>
      </c>
      <c r="U13" s="544"/>
      <c r="V13" s="86"/>
      <c r="W13" s="6"/>
    </row>
    <row r="14" spans="1:23" ht="13.2">
      <c r="A14" s="66"/>
      <c r="B14" s="6"/>
      <c r="C14" s="57" t="s">
        <v>5</v>
      </c>
      <c r="D14" s="564"/>
      <c r="E14" s="507">
        <f t="shared" ref="E14:Q14" si="5">STDEV(E8:E10)</f>
        <v>5.196152422706632</v>
      </c>
      <c r="F14" s="507">
        <f t="shared" si="5"/>
        <v>0</v>
      </c>
      <c r="G14" s="507">
        <f t="shared" si="5"/>
        <v>0</v>
      </c>
      <c r="H14" s="507">
        <f t="shared" si="5"/>
        <v>0</v>
      </c>
      <c r="I14" s="507">
        <f t="shared" si="5"/>
        <v>0</v>
      </c>
      <c r="J14" s="507">
        <f t="shared" si="5"/>
        <v>0</v>
      </c>
      <c r="K14" s="507">
        <f t="shared" si="5"/>
        <v>0</v>
      </c>
      <c r="L14" s="507">
        <f t="shared" si="5"/>
        <v>0</v>
      </c>
      <c r="M14" s="507">
        <f t="shared" si="5"/>
        <v>0</v>
      </c>
      <c r="N14" s="507">
        <f t="shared" si="5"/>
        <v>18.147543451754935</v>
      </c>
      <c r="O14" s="507">
        <f t="shared" si="5"/>
        <v>0</v>
      </c>
      <c r="P14" s="507">
        <f t="shared" si="5"/>
        <v>0</v>
      </c>
      <c r="Q14" s="507">
        <f t="shared" si="5"/>
        <v>0</v>
      </c>
      <c r="R14" s="565"/>
      <c r="S14" s="506">
        <f>STDEV(S8:S10)</f>
        <v>14.364307617610162</v>
      </c>
      <c r="T14" s="506">
        <f>STDEV(T8:T10)</f>
        <v>1.107610039680031</v>
      </c>
      <c r="U14" s="544"/>
      <c r="V14" s="86"/>
      <c r="W14" s="6"/>
    </row>
    <row r="15" spans="1:23" ht="13.2">
      <c r="A15" s="66"/>
      <c r="B15" s="6"/>
      <c r="C15" s="57" t="s">
        <v>6</v>
      </c>
      <c r="D15" s="564"/>
      <c r="E15" s="510">
        <f t="shared" ref="E15:Q15" si="6">MAX(E8:E10)</f>
        <v>40</v>
      </c>
      <c r="F15" s="510">
        <f t="shared" si="6"/>
        <v>64</v>
      </c>
      <c r="G15" s="510">
        <f t="shared" si="6"/>
        <v>65</v>
      </c>
      <c r="H15" s="510">
        <f t="shared" si="6"/>
        <v>52</v>
      </c>
      <c r="I15" s="510">
        <f t="shared" si="6"/>
        <v>42</v>
      </c>
      <c r="J15" s="510">
        <f t="shared" si="6"/>
        <v>78.632499999999993</v>
      </c>
      <c r="K15" s="510">
        <f t="shared" si="6"/>
        <v>48</v>
      </c>
      <c r="L15" s="510">
        <f t="shared" si="6"/>
        <v>44</v>
      </c>
      <c r="M15" s="510">
        <f t="shared" si="6"/>
        <v>62</v>
      </c>
      <c r="N15" s="510">
        <f t="shared" si="6"/>
        <v>36</v>
      </c>
      <c r="O15" s="510">
        <f t="shared" si="6"/>
        <v>56</v>
      </c>
      <c r="P15" s="510">
        <f t="shared" si="6"/>
        <v>74</v>
      </c>
      <c r="Q15" s="510">
        <f t="shared" si="6"/>
        <v>79.333333333333329</v>
      </c>
      <c r="R15" s="502"/>
      <c r="S15" s="46">
        <f>MAX(S8:S10)</f>
        <v>731.96583333333331</v>
      </c>
      <c r="T15" s="46">
        <f>MAX(T8:T10)</f>
        <v>56.309999999999995</v>
      </c>
      <c r="U15" s="544"/>
      <c r="V15" s="86"/>
      <c r="W15" s="6"/>
    </row>
    <row r="16" spans="1:23" ht="13.2">
      <c r="A16" s="66"/>
      <c r="B16" s="6"/>
      <c r="C16" s="57" t="s">
        <v>7</v>
      </c>
      <c r="D16" s="564"/>
      <c r="E16" s="510">
        <f t="shared" ref="E16:Q16" si="7">MIN(E8:E10)</f>
        <v>31</v>
      </c>
      <c r="F16" s="510">
        <f t="shared" si="7"/>
        <v>64</v>
      </c>
      <c r="G16" s="510">
        <f t="shared" si="7"/>
        <v>65</v>
      </c>
      <c r="H16" s="510">
        <f t="shared" si="7"/>
        <v>52</v>
      </c>
      <c r="I16" s="510">
        <f t="shared" si="7"/>
        <v>42</v>
      </c>
      <c r="J16" s="510">
        <f t="shared" si="7"/>
        <v>78.632499999999993</v>
      </c>
      <c r="K16" s="510">
        <f t="shared" si="7"/>
        <v>48</v>
      </c>
      <c r="L16" s="510">
        <f t="shared" si="7"/>
        <v>44</v>
      </c>
      <c r="M16" s="510">
        <f t="shared" si="7"/>
        <v>62</v>
      </c>
      <c r="N16" s="510">
        <f t="shared" si="7"/>
        <v>0</v>
      </c>
      <c r="O16" s="510">
        <f t="shared" si="7"/>
        <v>56</v>
      </c>
      <c r="P16" s="510">
        <f t="shared" si="7"/>
        <v>74</v>
      </c>
      <c r="Q16" s="510">
        <f t="shared" si="7"/>
        <v>79.333333333333329</v>
      </c>
      <c r="R16" s="502"/>
      <c r="S16" s="46">
        <f>MIN(S8:S10)</f>
        <v>704.96583333333331</v>
      </c>
      <c r="T16" s="46">
        <f>MIN(T8:T10)</f>
        <v>54.23</v>
      </c>
      <c r="U16" s="544"/>
      <c r="V16" s="86"/>
      <c r="W16" s="6"/>
    </row>
    <row r="17" spans="1:23" ht="13.2">
      <c r="A17" s="66"/>
      <c r="B17" s="6"/>
      <c r="C17" s="57" t="s">
        <v>8</v>
      </c>
      <c r="D17" s="564"/>
      <c r="E17" s="512">
        <f t="shared" ref="E17:Q17" si="8">COUNTA(E8:E10)</f>
        <v>3</v>
      </c>
      <c r="F17" s="512">
        <f t="shared" si="8"/>
        <v>3</v>
      </c>
      <c r="G17" s="512">
        <f t="shared" si="8"/>
        <v>3</v>
      </c>
      <c r="H17" s="512">
        <f t="shared" si="8"/>
        <v>3</v>
      </c>
      <c r="I17" s="512">
        <f t="shared" si="8"/>
        <v>3</v>
      </c>
      <c r="J17" s="512">
        <f t="shared" si="8"/>
        <v>3</v>
      </c>
      <c r="K17" s="512">
        <f t="shared" si="8"/>
        <v>3</v>
      </c>
      <c r="L17" s="512">
        <f t="shared" si="8"/>
        <v>3</v>
      </c>
      <c r="M17" s="512">
        <f t="shared" si="8"/>
        <v>3</v>
      </c>
      <c r="N17" s="512">
        <f t="shared" si="8"/>
        <v>3</v>
      </c>
      <c r="O17" s="512">
        <f t="shared" si="8"/>
        <v>3</v>
      </c>
      <c r="P17" s="512">
        <f t="shared" si="8"/>
        <v>3</v>
      </c>
      <c r="Q17" s="512">
        <f t="shared" si="8"/>
        <v>3</v>
      </c>
      <c r="R17" s="499"/>
      <c r="S17" s="1">
        <f>COUNTA(S8:S10)</f>
        <v>3</v>
      </c>
      <c r="T17" s="1">
        <f>COUNTA(T8:T10)</f>
        <v>3</v>
      </c>
      <c r="U17" s="544"/>
      <c r="V17" s="86"/>
      <c r="W17" s="6"/>
    </row>
    <row r="18" spans="1:23" ht="13.2">
      <c r="A18" s="66"/>
      <c r="B18" s="6"/>
      <c r="C18" s="57" t="s">
        <v>9</v>
      </c>
      <c r="D18" s="564"/>
      <c r="E18" s="512">
        <f t="shared" ref="E18:Q18" si="9">SUM(COUNTIF(E8:E10,"&gt;=40"))</f>
        <v>2</v>
      </c>
      <c r="F18" s="512">
        <f t="shared" si="9"/>
        <v>3</v>
      </c>
      <c r="G18" s="512">
        <f t="shared" si="9"/>
        <v>3</v>
      </c>
      <c r="H18" s="512">
        <f t="shared" si="9"/>
        <v>3</v>
      </c>
      <c r="I18" s="512">
        <f t="shared" si="9"/>
        <v>3</v>
      </c>
      <c r="J18" s="512">
        <f t="shared" si="9"/>
        <v>3</v>
      </c>
      <c r="K18" s="512">
        <f t="shared" si="9"/>
        <v>3</v>
      </c>
      <c r="L18" s="512">
        <f t="shared" si="9"/>
        <v>3</v>
      </c>
      <c r="M18" s="512">
        <f t="shared" si="9"/>
        <v>3</v>
      </c>
      <c r="N18" s="512">
        <f t="shared" si="9"/>
        <v>0</v>
      </c>
      <c r="O18" s="512">
        <f t="shared" si="9"/>
        <v>3</v>
      </c>
      <c r="P18" s="512">
        <f t="shared" si="9"/>
        <v>3</v>
      </c>
      <c r="Q18" s="512">
        <f t="shared" si="9"/>
        <v>3</v>
      </c>
      <c r="R18" s="499"/>
      <c r="S18" s="1">
        <f>SUM(COUNTIF(S8:S10,"&gt;=40"))</f>
        <v>3</v>
      </c>
      <c r="T18" s="1">
        <f>SUM(COUNTIF(T8:T10,"&gt;=40"))</f>
        <v>3</v>
      </c>
      <c r="U18" s="544"/>
      <c r="V18" s="86"/>
      <c r="W18" s="6"/>
    </row>
    <row r="19" spans="1:23" ht="13.2">
      <c r="A19" s="66"/>
      <c r="B19" s="6"/>
      <c r="C19" s="57" t="s">
        <v>488</v>
      </c>
      <c r="D19" s="564"/>
      <c r="E19" s="512">
        <f t="shared" ref="E19:Q19" si="10">SUM(COUNTIF(E8:E10,"&lt;40"))</f>
        <v>1</v>
      </c>
      <c r="F19" s="512">
        <f t="shared" si="10"/>
        <v>0</v>
      </c>
      <c r="G19" s="512">
        <f t="shared" si="10"/>
        <v>0</v>
      </c>
      <c r="H19" s="512">
        <f t="shared" si="10"/>
        <v>0</v>
      </c>
      <c r="I19" s="512">
        <f t="shared" si="10"/>
        <v>0</v>
      </c>
      <c r="J19" s="512">
        <f t="shared" si="10"/>
        <v>0</v>
      </c>
      <c r="K19" s="512">
        <f t="shared" si="10"/>
        <v>0</v>
      </c>
      <c r="L19" s="512">
        <f t="shared" si="10"/>
        <v>0</v>
      </c>
      <c r="M19" s="512">
        <f t="shared" si="10"/>
        <v>0</v>
      </c>
      <c r="N19" s="512">
        <f t="shared" si="10"/>
        <v>3</v>
      </c>
      <c r="O19" s="512">
        <f t="shared" si="10"/>
        <v>0</v>
      </c>
      <c r="P19" s="512">
        <f t="shared" si="10"/>
        <v>0</v>
      </c>
      <c r="Q19" s="512">
        <f t="shared" si="10"/>
        <v>0</v>
      </c>
      <c r="R19" s="499"/>
      <c r="S19" s="1">
        <f>SUM(COUNTIF(S8:S10,"&lt;40"))</f>
        <v>0</v>
      </c>
      <c r="T19" s="1">
        <f>SUM(COUNTIF(T8:T10,"&lt;40"))</f>
        <v>0</v>
      </c>
      <c r="U19" s="544"/>
      <c r="V19" s="86"/>
      <c r="W19" s="6"/>
    </row>
    <row r="20" spans="1:23" ht="13.2">
      <c r="A20" s="66"/>
      <c r="B20" s="6"/>
      <c r="C20" s="57" t="s">
        <v>11</v>
      </c>
      <c r="D20" s="564"/>
      <c r="E20" s="512">
        <f t="shared" ref="E20:Q20" si="11">COUNTIF(E8:E10,"")</f>
        <v>0</v>
      </c>
      <c r="F20" s="512">
        <f t="shared" si="11"/>
        <v>0</v>
      </c>
      <c r="G20" s="512">
        <f t="shared" si="11"/>
        <v>0</v>
      </c>
      <c r="H20" s="512">
        <f t="shared" si="11"/>
        <v>0</v>
      </c>
      <c r="I20" s="512">
        <f t="shared" si="11"/>
        <v>0</v>
      </c>
      <c r="J20" s="512">
        <f t="shared" si="11"/>
        <v>0</v>
      </c>
      <c r="K20" s="512">
        <f t="shared" si="11"/>
        <v>0</v>
      </c>
      <c r="L20" s="512">
        <f t="shared" si="11"/>
        <v>0</v>
      </c>
      <c r="M20" s="512">
        <f t="shared" si="11"/>
        <v>0</v>
      </c>
      <c r="N20" s="512">
        <f t="shared" si="11"/>
        <v>0</v>
      </c>
      <c r="O20" s="512">
        <f t="shared" si="11"/>
        <v>0</v>
      </c>
      <c r="P20" s="512">
        <f t="shared" si="11"/>
        <v>0</v>
      </c>
      <c r="Q20" s="512">
        <f t="shared" si="11"/>
        <v>0</v>
      </c>
      <c r="R20" s="499"/>
      <c r="S20" s="1">
        <f>COUNTIF(S8:S10,"")</f>
        <v>0</v>
      </c>
      <c r="T20" s="1">
        <f>COUNTIF(T8:T10,"")</f>
        <v>0</v>
      </c>
      <c r="U20" s="544"/>
      <c r="V20" s="86"/>
      <c r="W20" s="6"/>
    </row>
    <row r="21" spans="1:23" ht="13.2">
      <c r="A21" s="66"/>
      <c r="B21" s="6"/>
      <c r="C21" s="6"/>
      <c r="D21" s="564"/>
      <c r="E21" s="542"/>
      <c r="F21" s="542"/>
      <c r="G21" s="543"/>
      <c r="H21" s="542"/>
      <c r="I21" s="542"/>
      <c r="J21" s="542"/>
      <c r="K21" s="543"/>
      <c r="L21" s="542"/>
      <c r="M21" s="86"/>
      <c r="N21" s="86"/>
      <c r="O21" s="86"/>
      <c r="P21" s="86"/>
      <c r="Q21" s="86"/>
      <c r="R21" s="6"/>
      <c r="S21" s="6"/>
      <c r="T21" s="6"/>
      <c r="U21" s="544"/>
      <c r="V21" s="86"/>
      <c r="W21" s="6"/>
    </row>
    <row r="22" spans="1:23" ht="13.2">
      <c r="A22" s="66"/>
      <c r="B22" s="6"/>
      <c r="C22" s="566" t="s">
        <v>35</v>
      </c>
      <c r="D22" s="564"/>
      <c r="E22" s="542"/>
      <c r="F22" s="542"/>
      <c r="G22" s="543"/>
      <c r="H22" s="542"/>
      <c r="I22" s="542"/>
      <c r="J22" s="542"/>
      <c r="K22" s="543"/>
      <c r="L22" s="542"/>
      <c r="M22" s="86"/>
      <c r="N22" s="86"/>
      <c r="O22" s="86"/>
      <c r="P22" s="86"/>
      <c r="Q22" s="86"/>
      <c r="R22" s="6"/>
      <c r="S22" s="6"/>
      <c r="T22" s="6"/>
      <c r="U22" s="544"/>
      <c r="V22" s="86"/>
      <c r="W22" s="6"/>
    </row>
    <row r="23" spans="1:23">
      <c r="A23" s="66"/>
      <c r="B23" s="6"/>
      <c r="C23" s="57" t="s">
        <v>4</v>
      </c>
      <c r="D23" s="46">
        <v>1</v>
      </c>
      <c r="E23" s="542"/>
      <c r="F23" s="542"/>
      <c r="G23" s="543"/>
      <c r="H23" s="542"/>
      <c r="I23" s="542"/>
      <c r="J23" s="542"/>
      <c r="K23" s="543"/>
      <c r="L23" s="542"/>
      <c r="M23" s="86"/>
      <c r="N23" s="86"/>
      <c r="O23" s="86"/>
      <c r="P23" s="86"/>
      <c r="Q23" s="86"/>
      <c r="R23" s="6"/>
      <c r="S23" s="6"/>
      <c r="T23" s="6"/>
      <c r="U23" s="544"/>
      <c r="V23" s="86"/>
      <c r="W23" s="6"/>
    </row>
    <row r="24" spans="1:23">
      <c r="A24" s="66"/>
      <c r="B24" s="6"/>
      <c r="C24" s="57" t="s">
        <v>489</v>
      </c>
      <c r="D24" s="46">
        <v>1</v>
      </c>
      <c r="E24" s="542"/>
      <c r="F24" s="542"/>
      <c r="G24" s="543"/>
      <c r="H24" s="542"/>
      <c r="I24" s="542"/>
      <c r="J24" s="542"/>
      <c r="K24" s="543"/>
      <c r="L24" s="542"/>
      <c r="M24" s="86"/>
      <c r="N24" s="86"/>
      <c r="O24" s="86"/>
      <c r="P24" s="86"/>
      <c r="Q24" s="86"/>
      <c r="R24" s="6"/>
      <c r="S24" s="6"/>
      <c r="T24" s="6"/>
      <c r="U24" s="544"/>
      <c r="V24" s="86"/>
      <c r="W24" s="6"/>
    </row>
    <row r="25" spans="1:23">
      <c r="A25" s="66"/>
      <c r="B25" s="6"/>
      <c r="C25" s="57" t="s">
        <v>42</v>
      </c>
      <c r="D25" s="46"/>
      <c r="E25" s="542"/>
      <c r="F25" s="542"/>
      <c r="G25" s="543"/>
      <c r="H25" s="542"/>
      <c r="I25" s="542"/>
      <c r="J25" s="542"/>
      <c r="K25" s="543"/>
      <c r="L25" s="542"/>
      <c r="M25" s="86"/>
      <c r="N25" s="86"/>
      <c r="O25" s="86"/>
      <c r="P25" s="86"/>
      <c r="Q25" s="86"/>
      <c r="R25" s="6"/>
      <c r="S25" s="6"/>
      <c r="T25" s="6"/>
      <c r="U25" s="544"/>
      <c r="V25" s="86"/>
      <c r="W25" s="6"/>
    </row>
    <row r="26" spans="1:23">
      <c r="A26" s="66"/>
      <c r="B26" s="6"/>
      <c r="C26" s="57" t="s">
        <v>490</v>
      </c>
      <c r="D26" s="46">
        <v>1</v>
      </c>
      <c r="E26" s="542"/>
      <c r="F26" s="542"/>
      <c r="G26" s="543"/>
      <c r="H26" s="542"/>
      <c r="I26" s="542"/>
      <c r="J26" s="542"/>
      <c r="K26" s="543"/>
      <c r="L26" s="542"/>
      <c r="M26" s="86"/>
      <c r="N26" s="86"/>
      <c r="O26" s="86"/>
      <c r="P26" s="86"/>
      <c r="Q26" s="86"/>
      <c r="R26" s="6"/>
      <c r="S26" s="6"/>
      <c r="T26" s="6"/>
      <c r="U26" s="544"/>
      <c r="V26" s="86"/>
      <c r="W26" s="6"/>
    </row>
    <row r="27" spans="1:23">
      <c r="A27" s="66"/>
      <c r="B27" s="6"/>
      <c r="C27" s="567" t="s">
        <v>12</v>
      </c>
      <c r="D27" s="43">
        <v>3</v>
      </c>
      <c r="E27" s="542"/>
      <c r="F27" s="542"/>
      <c r="G27" s="543"/>
      <c r="H27" s="542"/>
      <c r="I27" s="542"/>
      <c r="J27" s="542"/>
      <c r="K27" s="543"/>
      <c r="L27" s="542"/>
      <c r="M27" s="86"/>
      <c r="N27" s="86"/>
      <c r="O27" s="86"/>
      <c r="P27" s="86"/>
      <c r="Q27" s="86"/>
      <c r="R27" s="6"/>
      <c r="S27" s="6"/>
      <c r="T27" s="6"/>
      <c r="U27" s="544"/>
      <c r="V27" s="86"/>
      <c r="W27" s="6"/>
    </row>
    <row r="28" spans="1:23">
      <c r="A28" s="517"/>
      <c r="B28" s="2"/>
      <c r="C28" s="6"/>
      <c r="D28" s="517"/>
      <c r="E28" s="568"/>
      <c r="F28" s="569"/>
      <c r="G28" s="543"/>
      <c r="H28" s="542"/>
      <c r="I28" s="542"/>
      <c r="J28" s="542"/>
      <c r="K28" s="543"/>
      <c r="L28" s="542"/>
      <c r="M28" s="86"/>
      <c r="N28" s="570" t="s">
        <v>15</v>
      </c>
      <c r="O28" s="571"/>
      <c r="P28" s="571"/>
      <c r="Q28" s="571"/>
      <c r="R28" s="571"/>
      <c r="S28" s="571"/>
      <c r="T28" s="24"/>
      <c r="U28" s="572"/>
      <c r="V28" s="86"/>
      <c r="W28" s="6"/>
    </row>
    <row r="29" spans="1:23">
      <c r="A29" s="517"/>
      <c r="B29" s="2"/>
      <c r="C29" s="24"/>
      <c r="D29" s="517"/>
      <c r="E29" s="573"/>
      <c r="F29" s="573"/>
      <c r="G29" s="573"/>
      <c r="H29" s="574"/>
      <c r="I29" s="542"/>
      <c r="J29" s="542"/>
      <c r="K29" s="560"/>
      <c r="L29" s="542"/>
      <c r="M29" s="86"/>
      <c r="N29" s="575" t="s">
        <v>18</v>
      </c>
      <c r="O29" s="571"/>
      <c r="P29" s="571"/>
      <c r="Q29" s="571"/>
      <c r="R29" s="575" t="s">
        <v>19</v>
      </c>
      <c r="S29" s="571"/>
      <c r="T29" s="576"/>
      <c r="U29" s="577"/>
      <c r="V29" s="86"/>
      <c r="W29" s="6"/>
    </row>
    <row r="30" spans="1:23">
      <c r="A30" s="517"/>
      <c r="B30" s="2"/>
      <c r="C30" s="24"/>
      <c r="D30" s="517"/>
      <c r="E30" s="705"/>
      <c r="F30" s="705"/>
      <c r="G30" s="705"/>
      <c r="H30" s="705"/>
      <c r="I30" s="542"/>
      <c r="J30" s="542"/>
      <c r="K30" s="560"/>
      <c r="L30" s="542"/>
      <c r="M30" s="86"/>
      <c r="N30" s="571"/>
      <c r="O30" s="571"/>
      <c r="P30" s="578" t="s">
        <v>491</v>
      </c>
      <c r="Q30" s="571"/>
      <c r="R30" s="571"/>
      <c r="S30" s="571"/>
      <c r="T30" s="576"/>
      <c r="U30" s="577"/>
      <c r="V30" s="86"/>
      <c r="W30" s="6"/>
    </row>
    <row r="31" spans="1:23">
      <c r="A31" s="498">
        <v>1</v>
      </c>
      <c r="B31" s="579" t="s">
        <v>55</v>
      </c>
      <c r="C31" s="29" t="s">
        <v>464</v>
      </c>
      <c r="D31" s="498">
        <v>9</v>
      </c>
      <c r="E31" s="580" t="s">
        <v>375</v>
      </c>
      <c r="F31" s="580"/>
      <c r="G31" s="580" t="s">
        <v>471</v>
      </c>
      <c r="H31" s="580"/>
      <c r="I31" s="581"/>
      <c r="J31" s="581"/>
      <c r="K31" s="582"/>
      <c r="L31" s="581"/>
      <c r="M31" s="86"/>
      <c r="N31" s="583"/>
      <c r="O31" s="571"/>
      <c r="P31" s="571"/>
      <c r="Q31" s="571"/>
      <c r="R31" s="571"/>
      <c r="S31" s="571"/>
      <c r="T31" s="576"/>
      <c r="U31" s="577"/>
      <c r="V31" s="86"/>
      <c r="W31" s="6"/>
    </row>
    <row r="32" spans="1:23">
      <c r="A32" s="498">
        <v>2</v>
      </c>
      <c r="B32" s="579" t="s">
        <v>56</v>
      </c>
      <c r="C32" s="29" t="s">
        <v>461</v>
      </c>
      <c r="D32" s="498">
        <v>10</v>
      </c>
      <c r="E32" s="584" t="s">
        <v>376</v>
      </c>
      <c r="F32" s="584"/>
      <c r="G32" s="584" t="s">
        <v>472</v>
      </c>
      <c r="H32" s="584"/>
      <c r="I32" s="581"/>
      <c r="J32" s="581"/>
      <c r="K32" s="582"/>
      <c r="L32" s="581"/>
      <c r="M32" s="86"/>
      <c r="N32" s="570" t="s">
        <v>24</v>
      </c>
      <c r="O32" s="571"/>
      <c r="P32" s="571"/>
      <c r="Q32" s="571"/>
      <c r="R32" s="571"/>
      <c r="S32" s="571"/>
      <c r="T32" s="576"/>
      <c r="U32" s="585"/>
      <c r="V32" s="86"/>
      <c r="W32" s="6"/>
    </row>
    <row r="33" spans="1:23">
      <c r="A33" s="498">
        <v>3</v>
      </c>
      <c r="B33" s="579" t="s">
        <v>484</v>
      </c>
      <c r="C33" s="29" t="s">
        <v>492</v>
      </c>
      <c r="D33" s="498">
        <v>11</v>
      </c>
      <c r="E33" s="580" t="s">
        <v>377</v>
      </c>
      <c r="F33" s="580"/>
      <c r="G33" s="580" t="s">
        <v>474</v>
      </c>
      <c r="H33" s="580"/>
      <c r="I33" s="581"/>
      <c r="J33" s="581"/>
      <c r="K33" s="586"/>
      <c r="L33" s="581"/>
      <c r="M33" s="86"/>
      <c r="N33" s="575" t="s">
        <v>18</v>
      </c>
      <c r="O33" s="571"/>
      <c r="P33" s="571"/>
      <c r="Q33" s="571"/>
      <c r="R33" s="571"/>
      <c r="S33" s="571"/>
      <c r="T33" s="576"/>
      <c r="U33" s="544"/>
      <c r="V33" s="86"/>
      <c r="W33" s="6"/>
    </row>
    <row r="34" spans="1:23">
      <c r="A34" s="498">
        <v>4</v>
      </c>
      <c r="B34" s="579" t="s">
        <v>65</v>
      </c>
      <c r="C34" s="29" t="s">
        <v>459</v>
      </c>
      <c r="D34" s="498">
        <v>12</v>
      </c>
      <c r="E34" s="587" t="s">
        <v>67</v>
      </c>
      <c r="F34" s="581"/>
      <c r="G34" s="587" t="s">
        <v>475</v>
      </c>
      <c r="H34" s="581"/>
      <c r="I34" s="581"/>
      <c r="J34" s="581"/>
      <c r="K34" s="586"/>
      <c r="L34" s="581"/>
      <c r="M34" s="86"/>
      <c r="N34" s="571"/>
      <c r="O34" s="571"/>
      <c r="P34" s="578" t="s">
        <v>493</v>
      </c>
      <c r="Q34" s="571"/>
      <c r="R34" s="571"/>
      <c r="S34" s="571"/>
      <c r="T34" s="576"/>
      <c r="U34" s="577"/>
      <c r="V34" s="86"/>
      <c r="W34" s="6"/>
    </row>
    <row r="35" spans="1:23">
      <c r="A35" s="498">
        <v>5</v>
      </c>
      <c r="B35" s="579" t="s">
        <v>463</v>
      </c>
      <c r="C35" s="29" t="s">
        <v>460</v>
      </c>
      <c r="D35" s="498">
        <v>13</v>
      </c>
      <c r="E35" s="587" t="s">
        <v>378</v>
      </c>
      <c r="F35" s="581"/>
      <c r="G35" s="587" t="s">
        <v>476</v>
      </c>
      <c r="H35" s="581"/>
      <c r="I35" s="581"/>
      <c r="J35" s="581"/>
      <c r="K35" s="586"/>
      <c r="L35" s="581"/>
      <c r="M35" s="86"/>
      <c r="N35" s="570" t="s">
        <v>39</v>
      </c>
      <c r="O35" s="571"/>
      <c r="P35" s="571"/>
      <c r="Q35" s="571"/>
      <c r="R35" s="571"/>
      <c r="S35" s="571"/>
      <c r="T35" s="576"/>
      <c r="U35" s="577"/>
      <c r="V35" s="86"/>
      <c r="W35" s="6"/>
    </row>
    <row r="36" spans="1:23">
      <c r="A36" s="498">
        <v>6</v>
      </c>
      <c r="B36" s="521" t="s">
        <v>68</v>
      </c>
      <c r="C36" s="29" t="s">
        <v>477</v>
      </c>
      <c r="D36" s="498"/>
      <c r="E36" s="581"/>
      <c r="F36" s="581"/>
      <c r="G36" s="588"/>
      <c r="H36" s="581"/>
      <c r="I36" s="581"/>
      <c r="J36" s="581"/>
      <c r="K36" s="586"/>
      <c r="L36" s="581"/>
      <c r="M36" s="86"/>
      <c r="N36" s="571"/>
      <c r="O36" s="571"/>
      <c r="P36" s="571"/>
      <c r="Q36" s="571"/>
      <c r="R36" s="571"/>
      <c r="S36" s="571"/>
      <c r="T36" s="576"/>
      <c r="U36" s="577"/>
      <c r="V36" s="86"/>
      <c r="W36" s="6"/>
    </row>
    <row r="37" spans="1:23">
      <c r="A37" s="498">
        <v>7</v>
      </c>
      <c r="B37" s="579" t="s">
        <v>364</v>
      </c>
      <c r="C37" s="29" t="s">
        <v>478</v>
      </c>
      <c r="D37" s="29"/>
      <c r="E37" s="581"/>
      <c r="F37" s="581"/>
      <c r="G37" s="588"/>
      <c r="H37" s="581"/>
      <c r="I37" s="581"/>
      <c r="J37" s="581"/>
      <c r="K37" s="586"/>
      <c r="L37" s="581"/>
      <c r="M37" s="86"/>
      <c r="N37" s="575" t="s">
        <v>18</v>
      </c>
      <c r="O37" s="571"/>
      <c r="P37" s="571"/>
      <c r="Q37" s="571"/>
      <c r="R37" s="571"/>
      <c r="S37" s="571"/>
      <c r="T37" s="576"/>
      <c r="U37" s="577"/>
      <c r="V37" s="86"/>
      <c r="W37" s="6"/>
    </row>
    <row r="38" spans="1:23">
      <c r="A38" s="498">
        <v>8</v>
      </c>
      <c r="B38" s="579" t="s">
        <v>374</v>
      </c>
      <c r="C38" s="29" t="s">
        <v>479</v>
      </c>
      <c r="D38" s="520" t="s">
        <v>46</v>
      </c>
      <c r="E38" s="504" t="s">
        <v>32</v>
      </c>
      <c r="F38" s="581"/>
      <c r="G38" s="588"/>
      <c r="H38" s="581"/>
      <c r="I38" s="581"/>
      <c r="J38" s="581"/>
      <c r="K38" s="586"/>
      <c r="L38" s="581"/>
      <c r="M38" s="86"/>
      <c r="N38" s="571"/>
      <c r="O38" s="571"/>
      <c r="P38" s="578" t="s">
        <v>494</v>
      </c>
      <c r="Q38" s="571"/>
      <c r="R38" s="571"/>
      <c r="S38" s="571"/>
      <c r="T38" s="576"/>
      <c r="U38" s="577"/>
      <c r="V38" s="86"/>
      <c r="W38" s="6"/>
    </row>
    <row r="39" spans="1:23" hidden="1">
      <c r="A39" s="589"/>
      <c r="B39" s="155"/>
      <c r="C39" s="155"/>
      <c r="D39" s="589"/>
      <c r="E39" s="590"/>
      <c r="F39" s="590"/>
      <c r="G39" s="591"/>
      <c r="H39" s="590"/>
      <c r="I39" s="590"/>
      <c r="J39" s="590"/>
      <c r="K39" s="543"/>
      <c r="L39" s="542"/>
      <c r="M39" s="86"/>
      <c r="N39" s="592"/>
      <c r="O39" s="592"/>
      <c r="P39" s="593"/>
      <c r="Q39" s="593"/>
      <c r="R39" s="576"/>
      <c r="S39" s="576"/>
      <c r="T39" s="576"/>
      <c r="U39" s="577"/>
      <c r="V39" s="86"/>
      <c r="W39" s="6"/>
    </row>
    <row r="40" spans="1:23" hidden="1">
      <c r="A40" s="66"/>
      <c r="B40" s="6"/>
      <c r="C40" s="6"/>
      <c r="D40" s="523"/>
      <c r="E40" s="542"/>
      <c r="F40" s="542"/>
      <c r="G40" s="543"/>
      <c r="H40" s="542"/>
      <c r="I40" s="542"/>
      <c r="J40" s="542"/>
      <c r="K40" s="543"/>
      <c r="L40" s="542"/>
      <c r="M40" s="86"/>
      <c r="N40" s="86"/>
      <c r="O40" s="86"/>
      <c r="P40" s="86"/>
      <c r="Q40" s="86"/>
      <c r="R40" s="6"/>
      <c r="S40" s="6"/>
      <c r="T40" s="6"/>
      <c r="U40" s="544"/>
      <c r="V40" s="86"/>
      <c r="W40" s="6"/>
    </row>
    <row r="41" spans="1:23" hidden="1">
      <c r="A41" s="66"/>
      <c r="B41" s="6"/>
      <c r="C41" s="6"/>
      <c r="D41" s="66"/>
      <c r="E41" s="542"/>
      <c r="F41" s="542"/>
      <c r="G41" s="543"/>
      <c r="H41" s="542"/>
      <c r="I41" s="542"/>
      <c r="J41" s="542"/>
      <c r="K41" s="543"/>
      <c r="L41" s="542"/>
      <c r="M41" s="86"/>
      <c r="N41" s="86"/>
      <c r="O41" s="86"/>
      <c r="P41" s="86"/>
      <c r="Q41" s="86"/>
      <c r="R41" s="6"/>
      <c r="S41" s="6"/>
      <c r="T41" s="6"/>
      <c r="U41" s="544"/>
      <c r="V41" s="86"/>
      <c r="W41" s="6"/>
    </row>
    <row r="42" spans="1:23" hidden="1">
      <c r="A42" s="66"/>
      <c r="B42" s="6"/>
      <c r="C42" s="6"/>
      <c r="D42" s="66"/>
      <c r="E42" s="542"/>
      <c r="F42" s="542"/>
      <c r="G42" s="543"/>
      <c r="H42" s="542"/>
      <c r="I42" s="542"/>
      <c r="J42" s="542"/>
      <c r="K42" s="543"/>
      <c r="L42" s="542"/>
      <c r="M42" s="86"/>
      <c r="N42" s="86"/>
      <c r="O42" s="86"/>
      <c r="P42" s="86"/>
      <c r="Q42" s="86"/>
      <c r="R42" s="6"/>
      <c r="S42" s="6"/>
      <c r="T42" s="6"/>
      <c r="U42" s="544"/>
      <c r="V42" s="86"/>
      <c r="W42" s="6"/>
    </row>
    <row r="43" spans="1:23" hidden="1">
      <c r="A43" s="66"/>
      <c r="B43" s="6"/>
      <c r="C43" s="6"/>
      <c r="D43" s="66"/>
      <c r="E43" s="542"/>
      <c r="F43" s="542"/>
      <c r="G43" s="543"/>
      <c r="H43" s="542"/>
      <c r="I43" s="542"/>
      <c r="J43" s="542"/>
      <c r="K43" s="543"/>
      <c r="L43" s="542"/>
      <c r="M43" s="86"/>
      <c r="N43" s="86"/>
      <c r="O43" s="86"/>
      <c r="P43" s="86"/>
      <c r="Q43" s="86"/>
      <c r="R43" s="6"/>
      <c r="S43" s="6"/>
      <c r="T43" s="6"/>
      <c r="U43" s="544"/>
      <c r="V43" s="86"/>
      <c r="W43" s="6"/>
    </row>
    <row r="44" spans="1:23" hidden="1">
      <c r="A44" s="66"/>
      <c r="B44" s="6"/>
      <c r="C44" s="6"/>
      <c r="D44" s="66"/>
      <c r="E44" s="542"/>
      <c r="F44" s="542"/>
      <c r="G44" s="543"/>
      <c r="H44" s="542"/>
      <c r="I44" s="542"/>
      <c r="J44" s="542"/>
      <c r="K44" s="543"/>
      <c r="L44" s="542"/>
      <c r="M44" s="86"/>
      <c r="N44" s="86"/>
      <c r="O44" s="86"/>
      <c r="P44" s="86"/>
      <c r="Q44" s="86"/>
      <c r="R44" s="6"/>
      <c r="S44" s="6"/>
      <c r="T44" s="6"/>
      <c r="U44" s="544"/>
      <c r="V44" s="86"/>
      <c r="W44" s="6"/>
    </row>
    <row r="45" spans="1:23" hidden="1">
      <c r="A45" s="66"/>
      <c r="B45" s="6"/>
      <c r="C45" s="6"/>
      <c r="D45" s="66"/>
      <c r="E45" s="542"/>
      <c r="F45" s="542"/>
      <c r="G45" s="543"/>
      <c r="H45" s="542"/>
      <c r="I45" s="542"/>
      <c r="J45" s="542"/>
      <c r="K45" s="543"/>
      <c r="L45" s="542"/>
      <c r="M45" s="86"/>
      <c r="N45" s="86"/>
      <c r="O45" s="86"/>
      <c r="P45" s="86"/>
      <c r="Q45" s="86"/>
      <c r="R45" s="6"/>
      <c r="S45" s="6"/>
      <c r="T45" s="6"/>
      <c r="U45" s="544"/>
      <c r="V45" s="86"/>
      <c r="W45" s="6"/>
    </row>
    <row r="46" spans="1:23" hidden="1">
      <c r="A46" s="66"/>
      <c r="B46" s="6"/>
      <c r="C46" s="6"/>
      <c r="D46" s="66"/>
      <c r="E46" s="542"/>
      <c r="F46" s="542"/>
      <c r="G46" s="543"/>
      <c r="H46" s="542"/>
      <c r="I46" s="542"/>
      <c r="J46" s="542"/>
      <c r="K46" s="543"/>
      <c r="L46" s="542"/>
      <c r="M46" s="86"/>
      <c r="N46" s="86"/>
      <c r="O46" s="86"/>
      <c r="P46" s="86"/>
      <c r="Q46" s="86"/>
      <c r="R46" s="6"/>
      <c r="S46" s="6"/>
      <c r="T46" s="6"/>
      <c r="U46" s="544"/>
      <c r="V46" s="86"/>
      <c r="W46" s="6"/>
    </row>
    <row r="47" spans="1:23" hidden="1">
      <c r="A47" s="66"/>
      <c r="B47" s="6"/>
      <c r="C47" s="6"/>
      <c r="D47" s="66"/>
      <c r="E47" s="542"/>
      <c r="F47" s="542"/>
      <c r="G47" s="543"/>
      <c r="H47" s="542"/>
      <c r="I47" s="542"/>
      <c r="J47" s="542"/>
      <c r="K47" s="543"/>
      <c r="L47" s="542"/>
      <c r="M47" s="86"/>
      <c r="N47" s="86"/>
      <c r="O47" s="86"/>
      <c r="P47" s="86"/>
      <c r="Q47" s="86"/>
      <c r="R47" s="6"/>
      <c r="S47" s="6"/>
      <c r="T47" s="6"/>
      <c r="U47" s="544"/>
      <c r="V47" s="86"/>
      <c r="W47" s="6"/>
    </row>
    <row r="48" spans="1:23" hidden="1">
      <c r="A48" s="66"/>
      <c r="B48" s="6"/>
      <c r="C48" s="6"/>
      <c r="D48" s="66"/>
      <c r="E48" s="542"/>
      <c r="F48" s="542"/>
      <c r="G48" s="543"/>
      <c r="H48" s="542"/>
      <c r="I48" s="542"/>
      <c r="J48" s="542"/>
      <c r="K48" s="543"/>
      <c r="L48" s="542"/>
      <c r="M48" s="86"/>
      <c r="N48" s="86"/>
      <c r="O48" s="86"/>
      <c r="P48" s="86"/>
      <c r="Q48" s="86"/>
      <c r="R48" s="6"/>
      <c r="S48" s="6"/>
      <c r="T48" s="6"/>
      <c r="U48" s="544"/>
      <c r="V48" s="86"/>
      <c r="W48" s="6"/>
    </row>
    <row r="49" spans="1:23" hidden="1">
      <c r="A49" s="66"/>
      <c r="B49" s="6"/>
      <c r="C49" s="6"/>
      <c r="D49" s="66"/>
      <c r="E49" s="542"/>
      <c r="F49" s="542"/>
      <c r="G49" s="543"/>
      <c r="H49" s="542"/>
      <c r="I49" s="542"/>
      <c r="J49" s="542"/>
      <c r="K49" s="543"/>
      <c r="L49" s="542"/>
      <c r="M49" s="86"/>
      <c r="N49" s="86"/>
      <c r="O49" s="86"/>
      <c r="P49" s="86"/>
      <c r="Q49" s="86"/>
      <c r="R49" s="6"/>
      <c r="S49" s="6"/>
      <c r="T49" s="6"/>
      <c r="U49" s="544"/>
      <c r="V49" s="86"/>
      <c r="W49" s="6"/>
    </row>
    <row r="50" spans="1:23" hidden="1">
      <c r="A50" s="66"/>
      <c r="B50" s="6"/>
      <c r="C50" s="6"/>
      <c r="D50" s="66"/>
      <c r="E50" s="542"/>
      <c r="F50" s="542"/>
      <c r="G50" s="543"/>
      <c r="H50" s="542"/>
      <c r="I50" s="542"/>
      <c r="J50" s="542"/>
      <c r="K50" s="543"/>
      <c r="L50" s="542"/>
      <c r="M50" s="86"/>
      <c r="N50" s="86"/>
      <c r="O50" s="86"/>
      <c r="P50" s="86"/>
      <c r="Q50" s="86"/>
      <c r="R50" s="6"/>
      <c r="S50" s="6"/>
      <c r="T50" s="6"/>
      <c r="U50" s="544"/>
      <c r="V50" s="86"/>
      <c r="W50" s="6"/>
    </row>
    <row r="51" spans="1:23" hidden="1">
      <c r="A51" s="66"/>
      <c r="B51" s="6"/>
      <c r="C51" s="6"/>
      <c r="D51" s="66"/>
      <c r="E51" s="542"/>
      <c r="F51" s="542"/>
      <c r="G51" s="543"/>
      <c r="H51" s="542"/>
      <c r="I51" s="542"/>
      <c r="J51" s="542"/>
      <c r="K51" s="543"/>
      <c r="L51" s="542"/>
      <c r="M51" s="86"/>
      <c r="N51" s="86"/>
      <c r="O51" s="86"/>
      <c r="P51" s="86"/>
      <c r="Q51" s="86"/>
      <c r="R51" s="6"/>
      <c r="S51" s="6"/>
      <c r="T51" s="6"/>
      <c r="U51" s="544"/>
      <c r="V51" s="86"/>
      <c r="W51" s="6"/>
    </row>
    <row r="52" spans="1:23" hidden="1">
      <c r="A52" s="66"/>
      <c r="B52" s="6"/>
      <c r="C52" s="6"/>
      <c r="D52" s="66"/>
      <c r="E52" s="542"/>
      <c r="F52" s="542"/>
      <c r="G52" s="543"/>
      <c r="H52" s="542"/>
      <c r="I52" s="542"/>
      <c r="J52" s="542"/>
      <c r="K52" s="543"/>
      <c r="L52" s="542"/>
      <c r="M52" s="86"/>
      <c r="N52" s="86"/>
      <c r="O52" s="86"/>
      <c r="P52" s="86"/>
      <c r="Q52" s="86"/>
      <c r="R52" s="6"/>
      <c r="S52" s="6"/>
      <c r="T52" s="6"/>
      <c r="U52" s="544"/>
      <c r="V52" s="86"/>
      <c r="W52" s="6"/>
    </row>
    <row r="53" spans="1:23" hidden="1">
      <c r="A53" s="66"/>
      <c r="B53" s="6"/>
      <c r="C53" s="6"/>
      <c r="D53" s="66"/>
      <c r="E53" s="542"/>
      <c r="F53" s="542"/>
      <c r="G53" s="543"/>
      <c r="H53" s="542"/>
      <c r="I53" s="542"/>
      <c r="J53" s="542"/>
      <c r="K53" s="543"/>
      <c r="L53" s="542"/>
      <c r="M53" s="86"/>
      <c r="N53" s="86"/>
      <c r="O53" s="86"/>
      <c r="P53" s="86"/>
      <c r="Q53" s="86"/>
      <c r="R53" s="6"/>
      <c r="S53" s="6"/>
      <c r="T53" s="6"/>
      <c r="U53" s="544"/>
      <c r="V53" s="86"/>
      <c r="W53" s="6"/>
    </row>
    <row r="54" spans="1:23" hidden="1">
      <c r="A54" s="66"/>
      <c r="B54" s="6"/>
      <c r="C54" s="6"/>
      <c r="D54" s="66"/>
      <c r="E54" s="542"/>
      <c r="F54" s="542"/>
      <c r="G54" s="543"/>
      <c r="H54" s="542"/>
      <c r="I54" s="542"/>
      <c r="J54" s="542"/>
      <c r="K54" s="543"/>
      <c r="L54" s="542"/>
      <c r="M54" s="86"/>
      <c r="N54" s="86"/>
      <c r="O54" s="86"/>
      <c r="P54" s="86"/>
      <c r="Q54" s="86"/>
      <c r="R54" s="6"/>
      <c r="S54" s="6"/>
      <c r="T54" s="6"/>
      <c r="U54" s="544"/>
      <c r="V54" s="86"/>
      <c r="W54" s="6"/>
    </row>
    <row r="55" spans="1:23" hidden="1">
      <c r="A55" s="66"/>
      <c r="B55" s="6"/>
      <c r="C55" s="6"/>
      <c r="D55" s="66"/>
      <c r="E55" s="542"/>
      <c r="F55" s="542"/>
      <c r="G55" s="543"/>
      <c r="H55" s="542"/>
      <c r="I55" s="542"/>
      <c r="J55" s="542"/>
      <c r="K55" s="543"/>
      <c r="L55" s="542"/>
      <c r="M55" s="86"/>
      <c r="N55" s="86"/>
      <c r="O55" s="86"/>
      <c r="P55" s="86"/>
      <c r="Q55" s="86"/>
      <c r="R55" s="6"/>
      <c r="S55" s="6"/>
      <c r="T55" s="6"/>
      <c r="U55" s="544"/>
      <c r="V55" s="86"/>
      <c r="W55" s="6"/>
    </row>
    <row r="56" spans="1:23" hidden="1">
      <c r="A56" s="66"/>
      <c r="B56" s="6"/>
      <c r="C56" s="6"/>
      <c r="D56" s="66"/>
      <c r="E56" s="542"/>
      <c r="F56" s="542"/>
      <c r="G56" s="543"/>
      <c r="H56" s="542"/>
      <c r="I56" s="542"/>
      <c r="J56" s="542"/>
      <c r="K56" s="543"/>
      <c r="L56" s="542"/>
      <c r="M56" s="86"/>
      <c r="N56" s="86"/>
      <c r="O56" s="86"/>
      <c r="P56" s="86"/>
      <c r="Q56" s="86"/>
      <c r="R56" s="6"/>
      <c r="S56" s="6"/>
      <c r="T56" s="6"/>
      <c r="U56" s="544"/>
      <c r="V56" s="86"/>
      <c r="W56" s="6"/>
    </row>
    <row r="57" spans="1:23" hidden="1">
      <c r="A57" s="66"/>
      <c r="B57" s="6"/>
      <c r="C57" s="6"/>
      <c r="D57" s="66"/>
      <c r="E57" s="542"/>
      <c r="F57" s="542"/>
      <c r="G57" s="543"/>
      <c r="H57" s="542"/>
      <c r="I57" s="542"/>
      <c r="J57" s="542"/>
      <c r="K57" s="543"/>
      <c r="L57" s="542"/>
      <c r="M57" s="86"/>
      <c r="N57" s="86"/>
      <c r="O57" s="86"/>
      <c r="P57" s="86"/>
      <c r="Q57" s="86"/>
      <c r="R57" s="6"/>
      <c r="S57" s="6"/>
      <c r="T57" s="6"/>
      <c r="U57" s="544"/>
      <c r="V57" s="86"/>
      <c r="W57" s="6"/>
    </row>
    <row r="58" spans="1:23" hidden="1">
      <c r="A58" s="66"/>
      <c r="B58" s="6"/>
      <c r="C58" s="6"/>
      <c r="D58" s="66"/>
      <c r="E58" s="542"/>
      <c r="F58" s="542"/>
      <c r="G58" s="543"/>
      <c r="H58" s="542"/>
      <c r="I58" s="542"/>
      <c r="J58" s="542"/>
      <c r="K58" s="543"/>
      <c r="L58" s="542"/>
      <c r="M58" s="86"/>
      <c r="N58" s="86"/>
      <c r="O58" s="86"/>
      <c r="P58" s="86"/>
      <c r="Q58" s="86"/>
      <c r="R58" s="6"/>
      <c r="S58" s="6"/>
      <c r="T58" s="6"/>
      <c r="U58" s="544"/>
      <c r="V58" s="86"/>
      <c r="W58" s="6"/>
    </row>
    <row r="59" spans="1:23" hidden="1">
      <c r="A59" s="66"/>
      <c r="B59" s="6"/>
      <c r="C59" s="6"/>
      <c r="D59" s="66"/>
      <c r="E59" s="542"/>
      <c r="F59" s="542"/>
      <c r="G59" s="543"/>
      <c r="H59" s="542"/>
      <c r="I59" s="542"/>
      <c r="J59" s="542"/>
      <c r="K59" s="543"/>
      <c r="L59" s="542"/>
      <c r="M59" s="86"/>
      <c r="N59" s="86"/>
      <c r="O59" s="86"/>
      <c r="P59" s="86"/>
      <c r="Q59" s="86"/>
      <c r="R59" s="6"/>
      <c r="S59" s="6"/>
      <c r="T59" s="6"/>
      <c r="U59" s="544"/>
      <c r="V59" s="86"/>
      <c r="W59" s="6"/>
    </row>
    <row r="60" spans="1:23" hidden="1">
      <c r="A60" s="66"/>
      <c r="B60" s="6"/>
      <c r="C60" s="6"/>
      <c r="D60" s="66"/>
      <c r="E60" s="542"/>
      <c r="F60" s="542"/>
      <c r="G60" s="543"/>
      <c r="H60" s="542"/>
      <c r="I60" s="542"/>
      <c r="J60" s="542"/>
      <c r="K60" s="543"/>
      <c r="L60" s="542"/>
      <c r="M60" s="86"/>
      <c r="N60" s="86"/>
      <c r="O60" s="86"/>
      <c r="P60" s="86"/>
      <c r="Q60" s="86"/>
      <c r="R60" s="6"/>
      <c r="S60" s="6"/>
      <c r="T60" s="6"/>
      <c r="U60" s="544"/>
      <c r="V60" s="86"/>
      <c r="W60" s="6"/>
    </row>
    <row r="61" spans="1:23" hidden="1">
      <c r="A61" s="66"/>
      <c r="B61" s="6"/>
      <c r="C61" s="6"/>
      <c r="D61" s="66"/>
      <c r="E61" s="542"/>
      <c r="F61" s="542"/>
      <c r="G61" s="543"/>
      <c r="H61" s="542"/>
      <c r="I61" s="542"/>
      <c r="J61" s="542"/>
      <c r="K61" s="543"/>
      <c r="L61" s="542"/>
      <c r="M61" s="86"/>
      <c r="N61" s="86"/>
      <c r="O61" s="86"/>
      <c r="P61" s="86"/>
      <c r="Q61" s="86"/>
      <c r="R61" s="6"/>
      <c r="S61" s="6"/>
      <c r="T61" s="6"/>
      <c r="U61" s="544"/>
      <c r="V61" s="86"/>
      <c r="W61" s="6"/>
    </row>
    <row r="62" spans="1:23" hidden="1">
      <c r="A62" s="66"/>
      <c r="B62" s="6"/>
      <c r="C62" s="6"/>
      <c r="D62" s="66"/>
      <c r="E62" s="542"/>
      <c r="F62" s="542"/>
      <c r="G62" s="543"/>
      <c r="H62" s="542"/>
      <c r="I62" s="542"/>
      <c r="J62" s="542"/>
      <c r="K62" s="543"/>
      <c r="L62" s="542"/>
      <c r="M62" s="86"/>
      <c r="N62" s="86"/>
      <c r="O62" s="86"/>
      <c r="P62" s="86"/>
      <c r="Q62" s="86"/>
      <c r="R62" s="6"/>
      <c r="S62" s="6"/>
      <c r="T62" s="6"/>
      <c r="U62" s="544"/>
      <c r="V62" s="86"/>
      <c r="W62" s="6"/>
    </row>
    <row r="63" spans="1:23" hidden="1">
      <c r="A63" s="66"/>
      <c r="B63" s="6"/>
      <c r="C63" s="6"/>
      <c r="D63" s="66"/>
      <c r="E63" s="542"/>
      <c r="F63" s="542"/>
      <c r="G63" s="543"/>
      <c r="H63" s="542"/>
      <c r="I63" s="542"/>
      <c r="J63" s="542"/>
      <c r="K63" s="543"/>
      <c r="L63" s="542"/>
      <c r="M63" s="86"/>
      <c r="N63" s="86"/>
      <c r="O63" s="86"/>
      <c r="P63" s="86"/>
      <c r="Q63" s="86"/>
      <c r="R63" s="6"/>
      <c r="S63" s="6"/>
      <c r="T63" s="6"/>
      <c r="U63" s="544"/>
      <c r="V63" s="86"/>
      <c r="W63" s="6"/>
    </row>
    <row r="64" spans="1:23" hidden="1">
      <c r="A64" s="66"/>
      <c r="B64" s="6"/>
      <c r="C64" s="6"/>
      <c r="D64" s="66"/>
      <c r="E64" s="542"/>
      <c r="F64" s="542"/>
      <c r="G64" s="543"/>
      <c r="H64" s="542"/>
      <c r="I64" s="542"/>
      <c r="J64" s="542"/>
      <c r="K64" s="543"/>
      <c r="L64" s="542"/>
      <c r="M64" s="86"/>
      <c r="N64" s="86"/>
      <c r="O64" s="86"/>
      <c r="P64" s="86"/>
      <c r="Q64" s="86"/>
      <c r="R64" s="6"/>
      <c r="S64" s="6"/>
      <c r="T64" s="6"/>
      <c r="U64" s="544"/>
      <c r="V64" s="86"/>
      <c r="W64" s="6"/>
    </row>
    <row r="65" spans="1:23" hidden="1">
      <c r="A65" s="66"/>
      <c r="B65" s="6"/>
      <c r="C65" s="6"/>
      <c r="D65" s="66"/>
      <c r="E65" s="542"/>
      <c r="F65" s="542"/>
      <c r="G65" s="543"/>
      <c r="H65" s="542"/>
      <c r="I65" s="542"/>
      <c r="J65" s="542"/>
      <c r="K65" s="543"/>
      <c r="L65" s="542"/>
      <c r="M65" s="86"/>
      <c r="N65" s="86"/>
      <c r="O65" s="86"/>
      <c r="P65" s="86"/>
      <c r="Q65" s="86"/>
      <c r="R65" s="6"/>
      <c r="S65" s="6"/>
      <c r="T65" s="6"/>
      <c r="U65" s="544"/>
      <c r="V65" s="86"/>
      <c r="W65" s="6"/>
    </row>
    <row r="66" spans="1:23" hidden="1">
      <c r="A66" s="66"/>
      <c r="B66" s="6"/>
      <c r="C66" s="6"/>
      <c r="D66" s="59"/>
      <c r="E66" s="542"/>
      <c r="F66" s="542"/>
      <c r="G66" s="543"/>
      <c r="H66" s="542"/>
      <c r="I66" s="542"/>
      <c r="J66" s="542"/>
      <c r="K66" s="543"/>
      <c r="L66" s="542"/>
      <c r="M66" s="86"/>
      <c r="N66" s="86"/>
      <c r="O66" s="86"/>
      <c r="P66" s="86"/>
      <c r="Q66" s="86"/>
      <c r="R66" s="6"/>
      <c r="S66" s="6"/>
      <c r="T66" s="6"/>
      <c r="U66" s="544"/>
      <c r="V66" s="86"/>
      <c r="W66" s="6"/>
    </row>
    <row r="67" spans="1:23" hidden="1">
      <c r="A67" s="66"/>
      <c r="B67" s="6"/>
      <c r="C67" s="6"/>
      <c r="D67" s="59"/>
      <c r="E67" s="542"/>
      <c r="F67" s="542"/>
      <c r="G67" s="543"/>
      <c r="H67" s="542"/>
      <c r="I67" s="542"/>
      <c r="J67" s="542"/>
      <c r="K67" s="543"/>
      <c r="L67" s="542"/>
      <c r="M67" s="86"/>
      <c r="N67" s="86"/>
      <c r="O67" s="86"/>
      <c r="P67" s="86"/>
      <c r="Q67" s="86"/>
      <c r="R67" s="6"/>
      <c r="S67" s="6"/>
      <c r="T67" s="6"/>
      <c r="U67" s="544"/>
      <c r="V67" s="86"/>
      <c r="W67" s="6"/>
    </row>
    <row r="68" spans="1:23" hidden="1">
      <c r="A68" s="66"/>
      <c r="B68" s="6"/>
      <c r="C68" s="6"/>
      <c r="D68" s="59"/>
      <c r="E68" s="542"/>
      <c r="F68" s="542"/>
      <c r="G68" s="543"/>
      <c r="H68" s="542"/>
      <c r="I68" s="542"/>
      <c r="J68" s="542"/>
      <c r="K68" s="543"/>
      <c r="L68" s="542"/>
      <c r="M68" s="86"/>
      <c r="N68" s="86"/>
      <c r="O68" s="86"/>
      <c r="P68" s="86"/>
      <c r="Q68" s="86"/>
      <c r="R68" s="6"/>
      <c r="S68" s="6"/>
      <c r="T68" s="6"/>
      <c r="U68" s="544"/>
      <c r="V68" s="86"/>
      <c r="W68" s="6"/>
    </row>
    <row r="69" spans="1:23" hidden="1">
      <c r="A69" s="66"/>
      <c r="B69" s="6"/>
      <c r="C69" s="6"/>
      <c r="D69" s="59"/>
      <c r="E69" s="542"/>
      <c r="F69" s="542"/>
      <c r="G69" s="543"/>
      <c r="H69" s="542"/>
      <c r="I69" s="542"/>
      <c r="J69" s="542"/>
      <c r="K69" s="543"/>
      <c r="L69" s="542"/>
      <c r="M69" s="86"/>
      <c r="N69" s="86"/>
      <c r="O69" s="86"/>
      <c r="P69" s="86"/>
      <c r="Q69" s="86"/>
      <c r="R69" s="6"/>
      <c r="S69" s="6"/>
      <c r="T69" s="6"/>
      <c r="U69" s="544"/>
      <c r="V69" s="86"/>
      <c r="W69" s="6"/>
    </row>
    <row r="70" spans="1:23" hidden="1">
      <c r="A70" s="66"/>
      <c r="B70" s="6"/>
      <c r="C70" s="6"/>
      <c r="D70" s="59"/>
      <c r="E70" s="542"/>
      <c r="F70" s="542"/>
      <c r="G70" s="543"/>
      <c r="H70" s="542"/>
      <c r="I70" s="542"/>
      <c r="J70" s="542"/>
      <c r="K70" s="543"/>
      <c r="L70" s="542"/>
      <c r="M70" s="86"/>
      <c r="N70" s="86"/>
      <c r="O70" s="86"/>
      <c r="P70" s="86"/>
      <c r="Q70" s="86"/>
      <c r="R70" s="6"/>
      <c r="S70" s="6"/>
      <c r="T70" s="6"/>
      <c r="U70" s="544"/>
      <c r="V70" s="86"/>
      <c r="W70" s="6"/>
    </row>
    <row r="71" spans="1:23" hidden="1">
      <c r="A71" s="66"/>
      <c r="B71" s="6"/>
      <c r="C71" s="6"/>
      <c r="D71" s="59"/>
      <c r="E71" s="542"/>
      <c r="F71" s="542"/>
      <c r="G71" s="543"/>
      <c r="H71" s="542"/>
      <c r="I71" s="542"/>
      <c r="J71" s="542"/>
      <c r="K71" s="543"/>
      <c r="L71" s="542"/>
      <c r="M71" s="86"/>
      <c r="N71" s="86"/>
      <c r="O71" s="86"/>
      <c r="P71" s="86"/>
      <c r="Q71" s="86"/>
      <c r="R71" s="6"/>
      <c r="S71" s="6"/>
      <c r="T71" s="6"/>
      <c r="U71" s="544"/>
      <c r="V71" s="86"/>
      <c r="W71" s="6"/>
    </row>
    <row r="72" spans="1:23" hidden="1">
      <c r="A72" s="66"/>
      <c r="B72" s="6"/>
      <c r="C72" s="6"/>
      <c r="D72" s="59"/>
      <c r="E72" s="542"/>
      <c r="F72" s="542"/>
      <c r="G72" s="543"/>
      <c r="H72" s="542"/>
      <c r="I72" s="542"/>
      <c r="J72" s="542"/>
      <c r="K72" s="543"/>
      <c r="L72" s="542"/>
      <c r="M72" s="86"/>
      <c r="N72" s="86"/>
      <c r="O72" s="86"/>
      <c r="P72" s="86"/>
      <c r="Q72" s="86"/>
      <c r="R72" s="6"/>
      <c r="S72" s="6"/>
      <c r="T72" s="6"/>
      <c r="U72" s="544"/>
      <c r="V72" s="86"/>
      <c r="W72" s="6"/>
    </row>
    <row r="73" spans="1:23" hidden="1">
      <c r="A73" s="66"/>
      <c r="B73" s="6"/>
      <c r="C73" s="6"/>
      <c r="D73" s="59"/>
      <c r="E73" s="542"/>
      <c r="F73" s="542"/>
      <c r="G73" s="543"/>
      <c r="H73" s="542"/>
      <c r="I73" s="542"/>
      <c r="J73" s="542"/>
      <c r="K73" s="543"/>
      <c r="L73" s="542"/>
      <c r="M73" s="86"/>
      <c r="N73" s="86"/>
      <c r="O73" s="86"/>
      <c r="P73" s="86"/>
      <c r="Q73" s="86"/>
      <c r="R73" s="6"/>
      <c r="S73" s="6"/>
      <c r="T73" s="6"/>
      <c r="U73" s="544"/>
      <c r="V73" s="86"/>
      <c r="W73" s="6"/>
    </row>
    <row r="74" spans="1:23" hidden="1">
      <c r="A74" s="66"/>
      <c r="B74" s="6"/>
      <c r="C74" s="6"/>
      <c r="D74" s="59"/>
      <c r="E74" s="542"/>
      <c r="F74" s="542"/>
      <c r="G74" s="543"/>
      <c r="H74" s="542"/>
      <c r="I74" s="542"/>
      <c r="J74" s="542"/>
      <c r="K74" s="543"/>
      <c r="L74" s="542"/>
      <c r="M74" s="86"/>
      <c r="N74" s="86"/>
      <c r="O74" s="86"/>
      <c r="P74" s="86"/>
      <c r="Q74" s="86"/>
      <c r="R74" s="6"/>
      <c r="S74" s="6"/>
      <c r="T74" s="6"/>
      <c r="U74" s="544"/>
      <c r="V74" s="86"/>
      <c r="W74" s="6"/>
    </row>
    <row r="75" spans="1:23" hidden="1">
      <c r="A75" s="66"/>
      <c r="B75" s="6"/>
      <c r="C75" s="6"/>
      <c r="D75" s="59"/>
      <c r="E75" s="542"/>
      <c r="F75" s="542"/>
      <c r="G75" s="543"/>
      <c r="H75" s="542"/>
      <c r="I75" s="542"/>
      <c r="J75" s="542"/>
      <c r="K75" s="543"/>
      <c r="L75" s="542"/>
      <c r="M75" s="86"/>
      <c r="N75" s="86"/>
      <c r="O75" s="86"/>
      <c r="P75" s="86"/>
      <c r="Q75" s="86"/>
      <c r="R75" s="6"/>
      <c r="S75" s="6"/>
      <c r="T75" s="6"/>
      <c r="U75" s="544"/>
      <c r="V75" s="86"/>
      <c r="W75" s="6"/>
    </row>
    <row r="76" spans="1:23" hidden="1">
      <c r="A76" s="66"/>
      <c r="B76" s="6"/>
      <c r="C76" s="6"/>
      <c r="D76" s="59"/>
      <c r="E76" s="542"/>
      <c r="F76" s="542"/>
      <c r="G76" s="543"/>
      <c r="H76" s="542"/>
      <c r="I76" s="542"/>
      <c r="J76" s="542"/>
      <c r="K76" s="543"/>
      <c r="L76" s="542"/>
      <c r="M76" s="86"/>
      <c r="N76" s="86"/>
      <c r="O76" s="86"/>
      <c r="P76" s="86"/>
      <c r="Q76" s="86"/>
      <c r="R76" s="6"/>
      <c r="S76" s="6"/>
      <c r="T76" s="6"/>
      <c r="U76" s="544"/>
      <c r="V76" s="86"/>
      <c r="W76" s="6"/>
    </row>
    <row r="77" spans="1:23" hidden="1">
      <c r="A77" s="66"/>
      <c r="B77" s="6"/>
      <c r="C77" s="6"/>
      <c r="D77" s="59"/>
      <c r="E77" s="542"/>
      <c r="F77" s="542"/>
      <c r="G77" s="543"/>
      <c r="H77" s="542"/>
      <c r="I77" s="542"/>
      <c r="J77" s="542"/>
      <c r="K77" s="543"/>
      <c r="L77" s="542"/>
      <c r="M77" s="86"/>
      <c r="N77" s="86"/>
      <c r="O77" s="86"/>
      <c r="P77" s="86"/>
      <c r="Q77" s="86"/>
      <c r="R77" s="6"/>
      <c r="S77" s="6"/>
      <c r="T77" s="6"/>
      <c r="U77" s="544"/>
      <c r="V77" s="86"/>
      <c r="W77" s="6"/>
    </row>
    <row r="78" spans="1:23" hidden="1">
      <c r="A78" s="66"/>
      <c r="B78" s="6"/>
      <c r="C78" s="6"/>
      <c r="D78" s="59"/>
      <c r="E78" s="542"/>
      <c r="F78" s="542"/>
      <c r="G78" s="543"/>
      <c r="H78" s="542"/>
      <c r="I78" s="542"/>
      <c r="J78" s="542"/>
      <c r="K78" s="543"/>
      <c r="L78" s="542"/>
      <c r="M78" s="86"/>
      <c r="N78" s="86"/>
      <c r="O78" s="86"/>
      <c r="P78" s="86"/>
      <c r="Q78" s="86"/>
      <c r="R78" s="6"/>
      <c r="S78" s="6"/>
      <c r="T78" s="6"/>
      <c r="U78" s="544"/>
      <c r="V78" s="86"/>
      <c r="W78" s="6"/>
    </row>
    <row r="79" spans="1:23" hidden="1">
      <c r="A79" s="66"/>
      <c r="B79" s="6"/>
      <c r="C79" s="6"/>
      <c r="D79" s="59"/>
      <c r="E79" s="542"/>
      <c r="F79" s="542"/>
      <c r="G79" s="543"/>
      <c r="H79" s="542"/>
      <c r="I79" s="542"/>
      <c r="J79" s="542"/>
      <c r="K79" s="543"/>
      <c r="L79" s="542"/>
      <c r="M79" s="86"/>
      <c r="N79" s="86"/>
      <c r="O79" s="86"/>
      <c r="P79" s="86"/>
      <c r="Q79" s="86"/>
      <c r="R79" s="6"/>
      <c r="S79" s="6"/>
      <c r="T79" s="6"/>
      <c r="U79" s="544"/>
      <c r="V79" s="86"/>
      <c r="W79" s="6"/>
    </row>
    <row r="80" spans="1:23" hidden="1">
      <c r="A80" s="66"/>
      <c r="B80" s="6"/>
      <c r="C80" s="6"/>
      <c r="D80" s="59"/>
      <c r="E80" s="542"/>
      <c r="F80" s="542"/>
      <c r="G80" s="543"/>
      <c r="H80" s="542"/>
      <c r="I80" s="542"/>
      <c r="J80" s="542"/>
      <c r="K80" s="543"/>
      <c r="L80" s="542"/>
      <c r="M80" s="86"/>
      <c r="N80" s="86"/>
      <c r="O80" s="86"/>
      <c r="P80" s="86"/>
      <c r="Q80" s="86"/>
      <c r="R80" s="6"/>
      <c r="S80" s="6"/>
      <c r="T80" s="6"/>
      <c r="U80" s="544"/>
      <c r="V80" s="86"/>
      <c r="W80" s="6"/>
    </row>
    <row r="81" spans="1:23" hidden="1">
      <c r="A81" s="66"/>
      <c r="B81" s="6"/>
      <c r="C81" s="6"/>
      <c r="D81" s="59"/>
      <c r="E81" s="542"/>
      <c r="F81" s="542"/>
      <c r="G81" s="543"/>
      <c r="H81" s="542"/>
      <c r="I81" s="542"/>
      <c r="J81" s="542"/>
      <c r="K81" s="543"/>
      <c r="L81" s="542"/>
      <c r="M81" s="86"/>
      <c r="N81" s="86"/>
      <c r="O81" s="86"/>
      <c r="P81" s="86"/>
      <c r="Q81" s="86"/>
      <c r="R81" s="6"/>
      <c r="S81" s="6"/>
      <c r="T81" s="6"/>
      <c r="U81" s="544"/>
      <c r="V81" s="86"/>
      <c r="W81" s="6"/>
    </row>
    <row r="82" spans="1:23" hidden="1">
      <c r="A82" s="66"/>
      <c r="B82" s="6"/>
      <c r="C82" s="6"/>
      <c r="D82" s="59"/>
      <c r="E82" s="542"/>
      <c r="F82" s="542"/>
      <c r="G82" s="543"/>
      <c r="H82" s="542"/>
      <c r="I82" s="542"/>
      <c r="J82" s="542"/>
      <c r="K82" s="543"/>
      <c r="L82" s="542"/>
      <c r="M82" s="86"/>
      <c r="N82" s="86"/>
      <c r="O82" s="86"/>
      <c r="P82" s="86"/>
      <c r="Q82" s="86"/>
      <c r="R82" s="6"/>
      <c r="S82" s="6"/>
      <c r="T82" s="6"/>
      <c r="U82" s="544"/>
      <c r="V82" s="86"/>
      <c r="W82" s="6"/>
    </row>
    <row r="83" spans="1:23" hidden="1">
      <c r="A83" s="66"/>
      <c r="B83" s="6"/>
      <c r="C83" s="6"/>
      <c r="D83" s="59"/>
      <c r="E83" s="542"/>
      <c r="F83" s="542"/>
      <c r="G83" s="543"/>
      <c r="H83" s="542"/>
      <c r="I83" s="542"/>
      <c r="J83" s="542"/>
      <c r="K83" s="543"/>
      <c r="L83" s="542"/>
      <c r="M83" s="86"/>
      <c r="N83" s="86"/>
      <c r="O83" s="86"/>
      <c r="P83" s="86"/>
      <c r="Q83" s="86"/>
      <c r="R83" s="6"/>
      <c r="S83" s="6"/>
      <c r="T83" s="6"/>
      <c r="U83" s="544"/>
      <c r="V83" s="86"/>
      <c r="W83" s="6"/>
    </row>
    <row r="84" spans="1:23" hidden="1">
      <c r="A84" s="66"/>
      <c r="B84" s="6"/>
      <c r="C84" s="6"/>
      <c r="D84" s="59"/>
      <c r="E84" s="542"/>
      <c r="F84" s="542"/>
      <c r="G84" s="543"/>
      <c r="H84" s="542"/>
      <c r="I84" s="542"/>
      <c r="J84" s="542"/>
      <c r="K84" s="543"/>
      <c r="L84" s="542"/>
      <c r="M84" s="86"/>
      <c r="N84" s="86"/>
      <c r="O84" s="86"/>
      <c r="P84" s="86"/>
      <c r="Q84" s="86"/>
      <c r="R84" s="6"/>
      <c r="S84" s="6"/>
      <c r="T84" s="6"/>
      <c r="U84" s="544"/>
      <c r="V84" s="86"/>
      <c r="W84" s="6"/>
    </row>
    <row r="85" spans="1:23" hidden="1">
      <c r="A85" s="66"/>
      <c r="B85" s="6"/>
      <c r="C85" s="6"/>
      <c r="D85" s="59"/>
      <c r="E85" s="542"/>
      <c r="F85" s="542"/>
      <c r="G85" s="543"/>
      <c r="H85" s="542"/>
      <c r="I85" s="542"/>
      <c r="J85" s="542"/>
      <c r="K85" s="543"/>
      <c r="L85" s="542"/>
      <c r="M85" s="86"/>
      <c r="N85" s="86"/>
      <c r="O85" s="86"/>
      <c r="P85" s="86"/>
      <c r="Q85" s="86"/>
      <c r="R85" s="6"/>
      <c r="S85" s="6"/>
      <c r="T85" s="6"/>
      <c r="U85" s="544"/>
      <c r="V85" s="86"/>
      <c r="W85" s="6"/>
    </row>
    <row r="86" spans="1:23" hidden="1">
      <c r="A86" s="66"/>
      <c r="B86" s="6"/>
      <c r="C86" s="6"/>
      <c r="D86" s="59"/>
      <c r="E86" s="542"/>
      <c r="F86" s="542"/>
      <c r="G86" s="543"/>
      <c r="H86" s="542"/>
      <c r="I86" s="542"/>
      <c r="J86" s="542"/>
      <c r="K86" s="543"/>
      <c r="L86" s="542"/>
      <c r="M86" s="86"/>
      <c r="N86" s="86"/>
      <c r="O86" s="86"/>
      <c r="P86" s="86"/>
      <c r="Q86" s="86"/>
      <c r="R86" s="6"/>
      <c r="S86" s="6"/>
      <c r="T86" s="6"/>
      <c r="U86" s="544"/>
      <c r="V86" s="86"/>
      <c r="W86" s="6"/>
    </row>
    <row r="87" spans="1:23" hidden="1">
      <c r="A87" s="66"/>
      <c r="B87" s="6"/>
      <c r="C87" s="6"/>
      <c r="D87" s="59"/>
      <c r="E87" s="542"/>
      <c r="F87" s="542"/>
      <c r="G87" s="543"/>
      <c r="H87" s="542"/>
      <c r="I87" s="542"/>
      <c r="J87" s="542"/>
      <c r="K87" s="543"/>
      <c r="L87" s="542"/>
      <c r="M87" s="86"/>
      <c r="N87" s="86"/>
      <c r="O87" s="86"/>
      <c r="P87" s="86"/>
      <c r="Q87" s="86"/>
      <c r="R87" s="6"/>
      <c r="S87" s="6"/>
      <c r="T87" s="6"/>
      <c r="U87" s="544"/>
      <c r="V87" s="86"/>
      <c r="W87" s="6"/>
    </row>
    <row r="88" spans="1:23" hidden="1">
      <c r="A88" s="66"/>
      <c r="B88" s="6"/>
      <c r="C88" s="6"/>
      <c r="D88" s="59"/>
      <c r="E88" s="542"/>
      <c r="F88" s="542"/>
      <c r="G88" s="543"/>
      <c r="H88" s="542"/>
      <c r="I88" s="542"/>
      <c r="J88" s="542"/>
      <c r="K88" s="543"/>
      <c r="L88" s="542"/>
      <c r="M88" s="86"/>
      <c r="N88" s="86"/>
      <c r="O88" s="86"/>
      <c r="P88" s="86"/>
      <c r="Q88" s="86"/>
      <c r="R88" s="6"/>
      <c r="S88" s="6"/>
      <c r="T88" s="6"/>
      <c r="U88" s="544"/>
      <c r="V88" s="86"/>
      <c r="W88" s="6"/>
    </row>
    <row r="89" spans="1:23" hidden="1">
      <c r="A89" s="66"/>
      <c r="B89" s="6"/>
      <c r="C89" s="6"/>
      <c r="D89" s="59"/>
      <c r="E89" s="542"/>
      <c r="F89" s="542"/>
      <c r="G89" s="543"/>
      <c r="H89" s="542"/>
      <c r="I89" s="542"/>
      <c r="J89" s="542"/>
      <c r="K89" s="543"/>
      <c r="L89" s="542"/>
      <c r="M89" s="86"/>
      <c r="N89" s="86"/>
      <c r="O89" s="86"/>
      <c r="P89" s="86"/>
      <c r="Q89" s="86"/>
      <c r="R89" s="6"/>
      <c r="S89" s="6"/>
      <c r="T89" s="6"/>
      <c r="U89" s="544"/>
      <c r="V89" s="86"/>
      <c r="W89" s="6"/>
    </row>
    <row r="90" spans="1:23" hidden="1">
      <c r="A90" s="66"/>
      <c r="B90" s="6"/>
      <c r="C90" s="6"/>
      <c r="D90" s="59"/>
      <c r="E90" s="542"/>
      <c r="F90" s="542"/>
      <c r="G90" s="543"/>
      <c r="H90" s="542"/>
      <c r="I90" s="542"/>
      <c r="J90" s="542"/>
      <c r="K90" s="543"/>
      <c r="L90" s="542"/>
      <c r="M90" s="86"/>
      <c r="N90" s="86"/>
      <c r="O90" s="86"/>
      <c r="P90" s="86"/>
      <c r="Q90" s="86"/>
      <c r="R90" s="6"/>
      <c r="S90" s="6"/>
      <c r="T90" s="6"/>
      <c r="U90" s="544"/>
      <c r="V90" s="86"/>
      <c r="W90" s="6"/>
    </row>
    <row r="91" spans="1:23" hidden="1">
      <c r="A91" s="66"/>
      <c r="B91" s="6"/>
      <c r="C91" s="6"/>
      <c r="D91" s="59"/>
      <c r="E91" s="542"/>
      <c r="F91" s="542"/>
      <c r="G91" s="543"/>
      <c r="H91" s="542"/>
      <c r="I91" s="542"/>
      <c r="J91" s="542"/>
      <c r="K91" s="543"/>
      <c r="L91" s="542"/>
      <c r="M91" s="86"/>
      <c r="N91" s="86"/>
      <c r="O91" s="86"/>
      <c r="P91" s="86"/>
      <c r="Q91" s="86"/>
      <c r="R91" s="6"/>
      <c r="S91" s="6"/>
      <c r="T91" s="6"/>
      <c r="U91" s="544"/>
      <c r="V91" s="86"/>
      <c r="W91" s="6"/>
    </row>
    <row r="92" spans="1:23" hidden="1">
      <c r="A92" s="66"/>
      <c r="B92" s="6"/>
      <c r="C92" s="6"/>
      <c r="D92" s="59"/>
      <c r="E92" s="542"/>
      <c r="F92" s="542"/>
      <c r="G92" s="543"/>
      <c r="H92" s="542"/>
      <c r="I92" s="542"/>
      <c r="J92" s="542"/>
      <c r="K92" s="543"/>
      <c r="L92" s="542"/>
      <c r="M92" s="86"/>
      <c r="N92" s="86"/>
      <c r="O92" s="86"/>
      <c r="P92" s="86"/>
      <c r="Q92" s="86"/>
      <c r="R92" s="6"/>
      <c r="S92" s="6"/>
      <c r="T92" s="6"/>
      <c r="U92" s="544"/>
      <c r="V92" s="86"/>
      <c r="W92" s="6"/>
    </row>
    <row r="93" spans="1:23" hidden="1">
      <c r="A93" s="66"/>
      <c r="B93" s="6"/>
      <c r="C93" s="6"/>
      <c r="D93" s="59"/>
      <c r="E93" s="542"/>
      <c r="F93" s="542"/>
      <c r="G93" s="543"/>
      <c r="H93" s="542"/>
      <c r="I93" s="542"/>
      <c r="J93" s="542"/>
      <c r="K93" s="543"/>
      <c r="L93" s="542"/>
      <c r="M93" s="86"/>
      <c r="N93" s="86"/>
      <c r="O93" s="86"/>
      <c r="P93" s="86"/>
      <c r="Q93" s="86"/>
      <c r="R93" s="6"/>
      <c r="S93" s="6"/>
      <c r="T93" s="6"/>
      <c r="U93" s="544"/>
      <c r="V93" s="86"/>
      <c r="W93" s="6"/>
    </row>
    <row r="94" spans="1:23" hidden="1">
      <c r="A94" s="66"/>
      <c r="B94" s="6"/>
      <c r="C94" s="6"/>
      <c r="D94" s="59"/>
      <c r="E94" s="542"/>
      <c r="F94" s="542"/>
      <c r="G94" s="543"/>
      <c r="H94" s="542"/>
      <c r="I94" s="542"/>
      <c r="J94" s="542"/>
      <c r="K94" s="543"/>
      <c r="L94" s="542"/>
      <c r="M94" s="86"/>
      <c r="N94" s="86"/>
      <c r="O94" s="86"/>
      <c r="P94" s="86"/>
      <c r="Q94" s="86"/>
      <c r="R94" s="6"/>
      <c r="S94" s="6"/>
      <c r="T94" s="6"/>
      <c r="U94" s="544"/>
      <c r="V94" s="86"/>
      <c r="W94" s="6"/>
    </row>
    <row r="95" spans="1:23" hidden="1">
      <c r="A95" s="66"/>
      <c r="B95" s="6"/>
      <c r="C95" s="6"/>
      <c r="D95" s="59"/>
      <c r="E95" s="542"/>
      <c r="F95" s="542"/>
      <c r="G95" s="543"/>
      <c r="H95" s="542"/>
      <c r="I95" s="542"/>
      <c r="J95" s="542"/>
      <c r="K95" s="543"/>
      <c r="L95" s="542"/>
      <c r="M95" s="86"/>
      <c r="N95" s="86"/>
      <c r="O95" s="86"/>
      <c r="P95" s="86"/>
      <c r="Q95" s="86"/>
      <c r="R95" s="6"/>
      <c r="S95" s="6"/>
      <c r="T95" s="6"/>
      <c r="U95" s="544"/>
      <c r="V95" s="86"/>
      <c r="W95" s="6"/>
    </row>
    <row r="96" spans="1:23" hidden="1">
      <c r="A96" s="66"/>
      <c r="B96" s="6"/>
      <c r="C96" s="6"/>
      <c r="D96" s="59"/>
      <c r="E96" s="542"/>
      <c r="F96" s="542"/>
      <c r="G96" s="543"/>
      <c r="H96" s="542"/>
      <c r="I96" s="542"/>
      <c r="J96" s="542"/>
      <c r="K96" s="543"/>
      <c r="L96" s="542"/>
      <c r="M96" s="86"/>
      <c r="N96" s="86"/>
      <c r="O96" s="86"/>
      <c r="P96" s="86"/>
      <c r="Q96" s="86"/>
      <c r="R96" s="6"/>
      <c r="S96" s="6"/>
      <c r="T96" s="6"/>
      <c r="U96" s="544"/>
      <c r="V96" s="86"/>
      <c r="W96" s="6"/>
    </row>
    <row r="97" spans="1:23" hidden="1">
      <c r="A97" s="66"/>
      <c r="B97" s="6"/>
      <c r="C97" s="6"/>
      <c r="D97" s="59"/>
      <c r="E97" s="542"/>
      <c r="F97" s="542"/>
      <c r="G97" s="543"/>
      <c r="H97" s="542"/>
      <c r="I97" s="542"/>
      <c r="J97" s="542"/>
      <c r="K97" s="543"/>
      <c r="L97" s="542"/>
      <c r="M97" s="86"/>
      <c r="N97" s="86"/>
      <c r="O97" s="86"/>
      <c r="P97" s="86"/>
      <c r="Q97" s="86"/>
      <c r="R97" s="6"/>
      <c r="S97" s="6"/>
      <c r="T97" s="6"/>
      <c r="U97" s="544"/>
      <c r="V97" s="86"/>
      <c r="W97" s="6"/>
    </row>
    <row r="98" spans="1:23" hidden="1">
      <c r="A98" s="66"/>
      <c r="B98" s="6"/>
      <c r="C98" s="6"/>
      <c r="D98" s="59"/>
      <c r="E98" s="542"/>
      <c r="F98" s="542"/>
      <c r="G98" s="543"/>
      <c r="H98" s="542"/>
      <c r="I98" s="542"/>
      <c r="J98" s="542"/>
      <c r="K98" s="543"/>
      <c r="L98" s="542"/>
      <c r="M98" s="86"/>
      <c r="N98" s="86"/>
      <c r="O98" s="86"/>
      <c r="P98" s="86"/>
      <c r="Q98" s="86"/>
      <c r="R98" s="6"/>
      <c r="S98" s="6"/>
      <c r="T98" s="6"/>
      <c r="U98" s="544"/>
      <c r="V98" s="86"/>
      <c r="W98" s="6"/>
    </row>
    <row r="99" spans="1:23" hidden="1">
      <c r="A99" s="66"/>
      <c r="B99" s="6"/>
      <c r="C99" s="6"/>
      <c r="D99" s="59"/>
      <c r="E99" s="542"/>
      <c r="F99" s="542"/>
      <c r="G99" s="543"/>
      <c r="H99" s="542"/>
      <c r="I99" s="542"/>
      <c r="J99" s="542"/>
      <c r="K99" s="543"/>
      <c r="L99" s="542"/>
      <c r="M99" s="86"/>
      <c r="N99" s="86"/>
      <c r="O99" s="86"/>
      <c r="P99" s="86"/>
      <c r="Q99" s="86"/>
      <c r="R99" s="6"/>
      <c r="S99" s="6"/>
      <c r="T99" s="6"/>
      <c r="U99" s="544"/>
      <c r="V99" s="86"/>
      <c r="W99" s="6"/>
    </row>
    <row r="100" spans="1:23" hidden="1">
      <c r="A100" s="66"/>
      <c r="B100" s="6"/>
      <c r="C100" s="6"/>
      <c r="D100" s="59"/>
      <c r="E100" s="542"/>
      <c r="F100" s="542"/>
      <c r="G100" s="543"/>
      <c r="H100" s="542"/>
      <c r="I100" s="542"/>
      <c r="J100" s="542"/>
      <c r="K100" s="543"/>
      <c r="L100" s="542"/>
      <c r="M100" s="86"/>
      <c r="N100" s="86"/>
      <c r="O100" s="86"/>
      <c r="P100" s="86"/>
      <c r="Q100" s="86"/>
      <c r="R100" s="6"/>
      <c r="S100" s="6"/>
      <c r="T100" s="6"/>
      <c r="U100" s="544"/>
      <c r="V100" s="86"/>
      <c r="W100" s="6"/>
    </row>
    <row r="101" spans="1:23" hidden="1">
      <c r="A101" s="66"/>
      <c r="B101" s="6"/>
      <c r="C101" s="6"/>
      <c r="D101" s="59"/>
      <c r="E101" s="542"/>
      <c r="F101" s="542"/>
      <c r="G101" s="543"/>
      <c r="H101" s="542"/>
      <c r="I101" s="542"/>
      <c r="J101" s="542"/>
      <c r="K101" s="543"/>
      <c r="L101" s="542"/>
      <c r="M101" s="86"/>
      <c r="N101" s="86"/>
      <c r="O101" s="86"/>
      <c r="P101" s="86"/>
      <c r="Q101" s="86"/>
      <c r="R101" s="6"/>
      <c r="S101" s="6"/>
      <c r="T101" s="6"/>
      <c r="U101" s="544"/>
      <c r="V101" s="86"/>
      <c r="W101" s="6"/>
    </row>
    <row r="102" spans="1:23" hidden="1">
      <c r="A102" s="66"/>
      <c r="B102" s="6"/>
      <c r="C102" s="6"/>
      <c r="D102" s="59"/>
      <c r="E102" s="542"/>
      <c r="F102" s="542"/>
      <c r="G102" s="543"/>
      <c r="H102" s="542"/>
      <c r="I102" s="542"/>
      <c r="J102" s="542"/>
      <c r="K102" s="543"/>
      <c r="L102" s="542"/>
      <c r="M102" s="86"/>
      <c r="N102" s="86"/>
      <c r="O102" s="86"/>
      <c r="P102" s="86"/>
      <c r="Q102" s="86"/>
      <c r="R102" s="6"/>
      <c r="S102" s="6"/>
      <c r="T102" s="6"/>
      <c r="U102" s="544"/>
      <c r="V102" s="86"/>
      <c r="W102" s="6"/>
    </row>
    <row r="103" spans="1:23" hidden="1">
      <c r="A103" s="66"/>
      <c r="B103" s="6"/>
      <c r="C103" s="6"/>
      <c r="D103" s="59"/>
      <c r="E103" s="542"/>
      <c r="F103" s="542"/>
      <c r="G103" s="543"/>
      <c r="H103" s="542"/>
      <c r="I103" s="542"/>
      <c r="J103" s="542"/>
      <c r="K103" s="543"/>
      <c r="L103" s="542"/>
      <c r="M103" s="86"/>
      <c r="N103" s="86"/>
      <c r="O103" s="86"/>
      <c r="P103" s="86"/>
      <c r="Q103" s="86"/>
      <c r="R103" s="6"/>
      <c r="S103" s="6"/>
      <c r="T103" s="6"/>
      <c r="U103" s="544"/>
      <c r="V103" s="86"/>
      <c r="W103" s="6"/>
    </row>
    <row r="104" spans="1:23" hidden="1">
      <c r="A104" s="66"/>
      <c r="B104" s="6"/>
      <c r="C104" s="6"/>
      <c r="D104" s="59"/>
      <c r="E104" s="542"/>
      <c r="F104" s="542"/>
      <c r="G104" s="543"/>
      <c r="H104" s="542"/>
      <c r="I104" s="542"/>
      <c r="J104" s="542"/>
      <c r="K104" s="543"/>
      <c r="L104" s="542"/>
      <c r="M104" s="86"/>
      <c r="N104" s="86"/>
      <c r="O104" s="86"/>
      <c r="P104" s="86"/>
      <c r="Q104" s="86"/>
      <c r="R104" s="6"/>
      <c r="S104" s="6"/>
      <c r="T104" s="6"/>
      <c r="U104" s="544"/>
      <c r="V104" s="86"/>
      <c r="W104" s="6"/>
    </row>
    <row r="105" spans="1:23" hidden="1">
      <c r="A105" s="66"/>
      <c r="B105" s="6"/>
      <c r="C105" s="6"/>
      <c r="D105" s="59"/>
      <c r="E105" s="542"/>
      <c r="F105" s="542"/>
      <c r="G105" s="543"/>
      <c r="H105" s="542"/>
      <c r="I105" s="542"/>
      <c r="J105" s="542"/>
      <c r="K105" s="543"/>
      <c r="L105" s="542"/>
      <c r="M105" s="86"/>
      <c r="N105" s="86"/>
      <c r="O105" s="86"/>
      <c r="P105" s="86"/>
      <c r="Q105" s="86"/>
      <c r="R105" s="6"/>
      <c r="S105" s="6"/>
      <c r="T105" s="6"/>
      <c r="U105" s="544"/>
      <c r="V105" s="86"/>
      <c r="W105" s="6"/>
    </row>
    <row r="106" spans="1:23" hidden="1">
      <c r="A106" s="66"/>
      <c r="B106" s="6"/>
      <c r="C106" s="6"/>
      <c r="D106" s="59"/>
      <c r="E106" s="542"/>
      <c r="F106" s="542"/>
      <c r="G106" s="543"/>
      <c r="H106" s="542"/>
      <c r="I106" s="542"/>
      <c r="J106" s="542"/>
      <c r="K106" s="543"/>
      <c r="L106" s="542"/>
      <c r="M106" s="86"/>
      <c r="N106" s="86"/>
      <c r="O106" s="86"/>
      <c r="P106" s="86"/>
      <c r="Q106" s="86"/>
      <c r="R106" s="6"/>
      <c r="S106" s="6"/>
      <c r="T106" s="6"/>
      <c r="U106" s="544"/>
      <c r="V106" s="86"/>
      <c r="W106" s="6"/>
    </row>
    <row r="107" spans="1:23" hidden="1">
      <c r="A107" s="66"/>
      <c r="B107" s="6"/>
      <c r="C107" s="6"/>
      <c r="D107" s="59"/>
      <c r="E107" s="542"/>
      <c r="F107" s="542"/>
      <c r="G107" s="543"/>
      <c r="H107" s="542"/>
      <c r="I107" s="542"/>
      <c r="J107" s="542"/>
      <c r="K107" s="543"/>
      <c r="L107" s="542"/>
      <c r="M107" s="86"/>
      <c r="N107" s="86"/>
      <c r="O107" s="86"/>
      <c r="P107" s="86"/>
      <c r="Q107" s="86"/>
      <c r="R107" s="6"/>
      <c r="S107" s="6"/>
      <c r="T107" s="6"/>
      <c r="U107" s="544"/>
      <c r="V107" s="86"/>
      <c r="W107" s="6"/>
    </row>
    <row r="108" spans="1:23" hidden="1">
      <c r="A108" s="66"/>
      <c r="B108" s="6"/>
      <c r="C108" s="6"/>
      <c r="D108" s="59"/>
      <c r="E108" s="542"/>
      <c r="F108" s="542"/>
      <c r="G108" s="543"/>
      <c r="H108" s="542"/>
      <c r="I108" s="542"/>
      <c r="J108" s="542"/>
      <c r="K108" s="543"/>
      <c r="L108" s="542"/>
      <c r="M108" s="86"/>
      <c r="N108" s="86"/>
      <c r="O108" s="86"/>
      <c r="P108" s="86"/>
      <c r="Q108" s="86"/>
      <c r="R108" s="6"/>
      <c r="S108" s="6"/>
      <c r="T108" s="6"/>
      <c r="U108" s="544"/>
      <c r="V108" s="86"/>
      <c r="W108" s="6"/>
    </row>
    <row r="109" spans="1:23" hidden="1">
      <c r="A109" s="66"/>
      <c r="B109" s="6"/>
      <c r="C109" s="6"/>
      <c r="D109" s="59"/>
      <c r="E109" s="542"/>
      <c r="F109" s="542"/>
      <c r="G109" s="543"/>
      <c r="H109" s="542"/>
      <c r="I109" s="542"/>
      <c r="J109" s="542"/>
      <c r="K109" s="543"/>
      <c r="L109" s="542"/>
      <c r="M109" s="86"/>
      <c r="N109" s="86"/>
      <c r="O109" s="86"/>
      <c r="P109" s="86"/>
      <c r="Q109" s="86"/>
      <c r="R109" s="6"/>
      <c r="S109" s="6"/>
      <c r="T109" s="6"/>
      <c r="U109" s="544"/>
      <c r="V109" s="86"/>
      <c r="W109" s="6"/>
    </row>
    <row r="110" spans="1:23" hidden="1">
      <c r="A110" s="66"/>
      <c r="B110" s="6"/>
      <c r="C110" s="6"/>
      <c r="D110" s="59"/>
      <c r="E110" s="542"/>
      <c r="F110" s="542"/>
      <c r="G110" s="543"/>
      <c r="H110" s="542"/>
      <c r="I110" s="542"/>
      <c r="J110" s="542"/>
      <c r="K110" s="543"/>
      <c r="L110" s="542"/>
      <c r="M110" s="86"/>
      <c r="N110" s="86"/>
      <c r="O110" s="86"/>
      <c r="P110" s="86"/>
      <c r="Q110" s="86"/>
      <c r="R110" s="6"/>
      <c r="S110" s="6"/>
      <c r="T110" s="6"/>
      <c r="U110" s="544"/>
      <c r="V110" s="86"/>
      <c r="W110" s="6"/>
    </row>
    <row r="111" spans="1:23" hidden="1">
      <c r="A111" s="66"/>
      <c r="B111" s="6"/>
      <c r="C111" s="6"/>
      <c r="D111" s="59"/>
      <c r="E111" s="542"/>
      <c r="F111" s="542"/>
      <c r="G111" s="543"/>
      <c r="H111" s="542"/>
      <c r="I111" s="542"/>
      <c r="J111" s="542"/>
      <c r="K111" s="543"/>
      <c r="L111" s="542"/>
      <c r="M111" s="86"/>
      <c r="N111" s="86"/>
      <c r="O111" s="86"/>
      <c r="P111" s="86"/>
      <c r="Q111" s="86"/>
      <c r="R111" s="6"/>
      <c r="S111" s="6"/>
      <c r="T111" s="6"/>
      <c r="U111" s="544"/>
      <c r="V111" s="86"/>
      <c r="W111" s="6"/>
    </row>
    <row r="112" spans="1:23" hidden="1">
      <c r="A112" s="66"/>
      <c r="B112" s="6"/>
      <c r="C112" s="6"/>
      <c r="D112" s="59"/>
      <c r="E112" s="542"/>
      <c r="F112" s="542"/>
      <c r="G112" s="543"/>
      <c r="H112" s="542"/>
      <c r="I112" s="542"/>
      <c r="J112" s="542"/>
      <c r="K112" s="543"/>
      <c r="L112" s="542"/>
      <c r="M112" s="86"/>
      <c r="N112" s="86"/>
      <c r="O112" s="86"/>
      <c r="P112" s="86"/>
      <c r="Q112" s="86"/>
      <c r="R112" s="6"/>
      <c r="S112" s="6"/>
      <c r="T112" s="6"/>
      <c r="U112" s="544"/>
      <c r="V112" s="86"/>
      <c r="W112" s="6"/>
    </row>
    <row r="113" spans="1:23" hidden="1">
      <c r="A113" s="66"/>
      <c r="B113" s="6"/>
      <c r="C113" s="6"/>
      <c r="D113" s="59"/>
      <c r="E113" s="542"/>
      <c r="F113" s="542"/>
      <c r="G113" s="543"/>
      <c r="H113" s="542"/>
      <c r="I113" s="542"/>
      <c r="J113" s="542"/>
      <c r="K113" s="543"/>
      <c r="L113" s="542"/>
      <c r="M113" s="86"/>
      <c r="N113" s="86"/>
      <c r="O113" s="86"/>
      <c r="P113" s="86"/>
      <c r="Q113" s="86"/>
      <c r="R113" s="6"/>
      <c r="S113" s="6"/>
      <c r="T113" s="6"/>
      <c r="U113" s="544"/>
      <c r="V113" s="86"/>
      <c r="W113" s="6"/>
    </row>
    <row r="114" spans="1:23" hidden="1">
      <c r="A114" s="66"/>
      <c r="B114" s="6"/>
      <c r="C114" s="6"/>
      <c r="D114" s="59"/>
      <c r="E114" s="542"/>
      <c r="F114" s="542"/>
      <c r="G114" s="543"/>
      <c r="H114" s="542"/>
      <c r="I114" s="542"/>
      <c r="J114" s="542"/>
      <c r="K114" s="543"/>
      <c r="L114" s="542"/>
      <c r="M114" s="86"/>
      <c r="N114" s="86"/>
      <c r="O114" s="86"/>
      <c r="P114" s="86"/>
      <c r="Q114" s="86"/>
      <c r="R114" s="6"/>
      <c r="S114" s="6"/>
      <c r="T114" s="6"/>
      <c r="U114" s="544"/>
      <c r="V114" s="86"/>
      <c r="W114" s="6"/>
    </row>
    <row r="115" spans="1:23" hidden="1">
      <c r="A115" s="66"/>
      <c r="B115" s="6"/>
      <c r="C115" s="6"/>
      <c r="D115" s="59"/>
      <c r="E115" s="542"/>
      <c r="F115" s="542"/>
      <c r="G115" s="543"/>
      <c r="H115" s="542"/>
      <c r="I115" s="542"/>
      <c r="J115" s="542"/>
      <c r="K115" s="543"/>
      <c r="L115" s="542"/>
      <c r="M115" s="86"/>
      <c r="N115" s="86"/>
      <c r="O115" s="86"/>
      <c r="P115" s="86"/>
      <c r="Q115" s="86"/>
      <c r="R115" s="6"/>
      <c r="S115" s="6"/>
      <c r="T115" s="6"/>
      <c r="U115" s="544"/>
      <c r="V115" s="86"/>
      <c r="W115" s="6"/>
    </row>
    <row r="116" spans="1:23" hidden="1">
      <c r="A116" s="66"/>
      <c r="B116" s="6"/>
      <c r="C116" s="6"/>
      <c r="D116" s="59"/>
      <c r="E116" s="542"/>
      <c r="F116" s="542"/>
      <c r="G116" s="543"/>
      <c r="H116" s="542"/>
      <c r="I116" s="542"/>
      <c r="J116" s="542"/>
      <c r="K116" s="543"/>
      <c r="L116" s="542"/>
      <c r="M116" s="86"/>
      <c r="N116" s="86"/>
      <c r="O116" s="86"/>
      <c r="P116" s="86"/>
      <c r="Q116" s="86"/>
      <c r="R116" s="6"/>
      <c r="S116" s="6"/>
      <c r="T116" s="6"/>
      <c r="U116" s="544"/>
      <c r="V116" s="86"/>
      <c r="W116" s="6"/>
    </row>
    <row r="117" spans="1:23" hidden="1">
      <c r="A117" s="66"/>
      <c r="B117" s="6"/>
      <c r="C117" s="6"/>
      <c r="D117" s="59"/>
      <c r="E117" s="542"/>
      <c r="F117" s="542"/>
      <c r="G117" s="543"/>
      <c r="H117" s="542"/>
      <c r="I117" s="542"/>
      <c r="J117" s="542"/>
      <c r="K117" s="543"/>
      <c r="L117" s="542"/>
      <c r="M117" s="86"/>
      <c r="N117" s="86"/>
      <c r="O117" s="86"/>
      <c r="P117" s="86"/>
      <c r="Q117" s="86"/>
      <c r="R117" s="6"/>
      <c r="S117" s="6"/>
      <c r="T117" s="6"/>
      <c r="U117" s="544"/>
      <c r="V117" s="86"/>
      <c r="W117" s="6"/>
    </row>
    <row r="118" spans="1:23" hidden="1">
      <c r="A118" s="66"/>
      <c r="B118" s="6"/>
      <c r="C118" s="6"/>
      <c r="D118" s="59"/>
      <c r="E118" s="542"/>
      <c r="F118" s="542"/>
      <c r="G118" s="543"/>
      <c r="H118" s="542"/>
      <c r="I118" s="542"/>
      <c r="J118" s="542"/>
      <c r="K118" s="543"/>
      <c r="L118" s="542"/>
      <c r="M118" s="86"/>
      <c r="N118" s="86"/>
      <c r="O118" s="86"/>
      <c r="P118" s="86"/>
      <c r="Q118" s="86"/>
      <c r="R118" s="6"/>
      <c r="S118" s="6"/>
      <c r="T118" s="6"/>
      <c r="U118" s="544"/>
      <c r="V118" s="86"/>
      <c r="W118" s="6"/>
    </row>
    <row r="119" spans="1:23" hidden="1">
      <c r="A119" s="66"/>
      <c r="B119" s="6"/>
      <c r="C119" s="6"/>
      <c r="D119" s="59"/>
      <c r="E119" s="542"/>
      <c r="F119" s="542"/>
      <c r="G119" s="543"/>
      <c r="H119" s="542"/>
      <c r="I119" s="542"/>
      <c r="J119" s="542"/>
      <c r="K119" s="543"/>
      <c r="L119" s="542"/>
      <c r="M119" s="86"/>
      <c r="N119" s="86"/>
      <c r="O119" s="86"/>
      <c r="P119" s="86"/>
      <c r="Q119" s="86"/>
      <c r="R119" s="6"/>
      <c r="S119" s="6"/>
      <c r="T119" s="6"/>
      <c r="U119" s="544"/>
      <c r="V119" s="86"/>
      <c r="W119" s="6"/>
    </row>
    <row r="120" spans="1:23" hidden="1">
      <c r="A120" s="66"/>
      <c r="B120" s="6"/>
      <c r="C120" s="6"/>
      <c r="D120" s="59"/>
      <c r="E120" s="542"/>
      <c r="F120" s="542"/>
      <c r="G120" s="543"/>
      <c r="H120" s="542"/>
      <c r="I120" s="542"/>
      <c r="J120" s="542"/>
      <c r="K120" s="543"/>
      <c r="L120" s="542"/>
      <c r="M120" s="86"/>
      <c r="N120" s="86"/>
      <c r="O120" s="86"/>
      <c r="P120" s="86"/>
      <c r="Q120" s="86"/>
      <c r="R120" s="6"/>
      <c r="S120" s="6"/>
      <c r="T120" s="6"/>
      <c r="U120" s="544"/>
      <c r="V120" s="86"/>
      <c r="W120" s="6"/>
    </row>
    <row r="121" spans="1:23" hidden="1">
      <c r="A121" s="66"/>
      <c r="B121" s="6"/>
      <c r="C121" s="6"/>
      <c r="D121" s="59"/>
      <c r="E121" s="542"/>
      <c r="F121" s="542"/>
      <c r="G121" s="543"/>
      <c r="H121" s="542"/>
      <c r="I121" s="542"/>
      <c r="J121" s="542"/>
      <c r="K121" s="543"/>
      <c r="L121" s="542"/>
      <c r="M121" s="86"/>
      <c r="N121" s="86"/>
      <c r="O121" s="86"/>
      <c r="P121" s="86"/>
      <c r="Q121" s="86"/>
      <c r="R121" s="6"/>
      <c r="S121" s="6"/>
      <c r="T121" s="6"/>
      <c r="U121" s="544"/>
      <c r="V121" s="86"/>
      <c r="W121" s="6"/>
    </row>
    <row r="122" spans="1:23" hidden="1">
      <c r="A122" s="66"/>
      <c r="B122" s="6"/>
      <c r="C122" s="6"/>
      <c r="D122" s="59"/>
      <c r="E122" s="542"/>
      <c r="F122" s="542"/>
      <c r="G122" s="543"/>
      <c r="H122" s="542"/>
      <c r="I122" s="542"/>
      <c r="J122" s="542"/>
      <c r="K122" s="543"/>
      <c r="L122" s="542"/>
      <c r="M122" s="86"/>
      <c r="N122" s="86"/>
      <c r="O122" s="86"/>
      <c r="P122" s="86"/>
      <c r="Q122" s="86"/>
      <c r="R122" s="6"/>
      <c r="S122" s="6"/>
      <c r="T122" s="6"/>
      <c r="U122" s="544"/>
      <c r="V122" s="86"/>
      <c r="W122" s="6"/>
    </row>
    <row r="123" spans="1:23" hidden="1">
      <c r="A123" s="66"/>
      <c r="B123" s="6"/>
      <c r="C123" s="6"/>
      <c r="D123" s="59"/>
      <c r="E123" s="542"/>
      <c r="F123" s="542"/>
      <c r="G123" s="543"/>
      <c r="H123" s="542"/>
      <c r="I123" s="542"/>
      <c r="J123" s="542"/>
      <c r="K123" s="543"/>
      <c r="L123" s="542"/>
      <c r="M123" s="86"/>
      <c r="N123" s="86"/>
      <c r="O123" s="86"/>
      <c r="P123" s="86"/>
      <c r="Q123" s="86"/>
      <c r="R123" s="6"/>
      <c r="S123" s="6"/>
      <c r="T123" s="6"/>
      <c r="U123" s="544"/>
      <c r="V123" s="86"/>
      <c r="W123" s="6"/>
    </row>
    <row r="124" spans="1:23" hidden="1">
      <c r="A124" s="66"/>
      <c r="B124" s="6"/>
      <c r="C124" s="6"/>
      <c r="D124" s="59"/>
      <c r="E124" s="542"/>
      <c r="F124" s="542"/>
      <c r="G124" s="543"/>
      <c r="H124" s="542"/>
      <c r="I124" s="542"/>
      <c r="J124" s="542"/>
      <c r="K124" s="543"/>
      <c r="L124" s="542"/>
      <c r="M124" s="86"/>
      <c r="N124" s="86"/>
      <c r="O124" s="86"/>
      <c r="P124" s="86"/>
      <c r="Q124" s="86"/>
      <c r="R124" s="6"/>
      <c r="S124" s="6"/>
      <c r="T124" s="6"/>
      <c r="U124" s="544"/>
      <c r="V124" s="86"/>
      <c r="W124" s="6"/>
    </row>
    <row r="125" spans="1:23" hidden="1">
      <c r="A125" s="66"/>
      <c r="B125" s="6"/>
      <c r="C125" s="6"/>
      <c r="D125" s="59"/>
      <c r="E125" s="542"/>
      <c r="F125" s="542"/>
      <c r="G125" s="543"/>
      <c r="H125" s="542"/>
      <c r="I125" s="542"/>
      <c r="J125" s="542"/>
      <c r="K125" s="543"/>
      <c r="L125" s="542"/>
      <c r="M125" s="86"/>
      <c r="N125" s="86"/>
      <c r="O125" s="86"/>
      <c r="P125" s="86"/>
      <c r="Q125" s="86"/>
      <c r="R125" s="6"/>
      <c r="S125" s="6"/>
      <c r="T125" s="6"/>
      <c r="U125" s="544"/>
      <c r="V125" s="86"/>
      <c r="W125" s="6"/>
    </row>
    <row r="126" spans="1:23" hidden="1">
      <c r="A126" s="66"/>
      <c r="B126" s="6"/>
      <c r="C126" s="6"/>
      <c r="D126" s="59"/>
      <c r="E126" s="542"/>
      <c r="F126" s="542"/>
      <c r="G126" s="543"/>
      <c r="H126" s="542"/>
      <c r="I126" s="542"/>
      <c r="J126" s="542"/>
      <c r="K126" s="543"/>
      <c r="L126" s="542"/>
      <c r="M126" s="86"/>
      <c r="N126" s="86"/>
      <c r="O126" s="86"/>
      <c r="P126" s="86"/>
      <c r="Q126" s="86"/>
      <c r="R126" s="6"/>
      <c r="S126" s="6"/>
      <c r="T126" s="6"/>
      <c r="U126" s="544"/>
      <c r="V126" s="86"/>
      <c r="W126" s="6"/>
    </row>
    <row r="127" spans="1:23" hidden="1">
      <c r="A127" s="66"/>
      <c r="B127" s="6"/>
      <c r="C127" s="6"/>
      <c r="D127" s="59"/>
      <c r="E127" s="542"/>
      <c r="F127" s="542"/>
      <c r="G127" s="543"/>
      <c r="H127" s="542"/>
      <c r="I127" s="542"/>
      <c r="J127" s="542"/>
      <c r="K127" s="543"/>
      <c r="L127" s="542"/>
      <c r="M127" s="86"/>
      <c r="N127" s="86"/>
      <c r="O127" s="86"/>
      <c r="P127" s="86"/>
      <c r="Q127" s="86"/>
      <c r="R127" s="6"/>
      <c r="S127" s="6"/>
      <c r="T127" s="6"/>
      <c r="U127" s="544"/>
      <c r="V127" s="86"/>
      <c r="W127" s="6"/>
    </row>
    <row r="128" spans="1:23" hidden="1">
      <c r="A128" s="66"/>
      <c r="B128" s="6"/>
      <c r="C128" s="6"/>
      <c r="D128" s="59"/>
      <c r="E128" s="542"/>
      <c r="F128" s="542"/>
      <c r="G128" s="543"/>
      <c r="H128" s="542"/>
      <c r="I128" s="542"/>
      <c r="J128" s="542"/>
      <c r="K128" s="543"/>
      <c r="L128" s="542"/>
      <c r="M128" s="86"/>
      <c r="N128" s="86"/>
      <c r="O128" s="86"/>
      <c r="P128" s="86"/>
      <c r="Q128" s="86"/>
      <c r="R128" s="6"/>
      <c r="S128" s="6"/>
      <c r="T128" s="6"/>
      <c r="U128" s="544"/>
      <c r="V128" s="86"/>
      <c r="W128" s="6"/>
    </row>
    <row r="129" spans="1:23" hidden="1">
      <c r="A129" s="66"/>
      <c r="B129" s="6"/>
      <c r="C129" s="6"/>
      <c r="D129" s="59"/>
      <c r="E129" s="542"/>
      <c r="F129" s="542"/>
      <c r="G129" s="543"/>
      <c r="H129" s="542"/>
      <c r="I129" s="542"/>
      <c r="J129" s="542"/>
      <c r="K129" s="543"/>
      <c r="L129" s="542"/>
      <c r="M129" s="86"/>
      <c r="N129" s="86"/>
      <c r="O129" s="86"/>
      <c r="P129" s="86"/>
      <c r="Q129" s="86"/>
      <c r="R129" s="6"/>
      <c r="S129" s="6"/>
      <c r="T129" s="6"/>
      <c r="U129" s="544"/>
      <c r="V129" s="86"/>
      <c r="W129" s="6"/>
    </row>
    <row r="130" spans="1:23" hidden="1">
      <c r="A130" s="66"/>
      <c r="B130" s="6"/>
      <c r="C130" s="6"/>
      <c r="D130" s="59"/>
      <c r="E130" s="542"/>
      <c r="F130" s="542"/>
      <c r="G130" s="543"/>
      <c r="H130" s="542"/>
      <c r="I130" s="542"/>
      <c r="J130" s="542"/>
      <c r="K130" s="543"/>
      <c r="L130" s="542"/>
      <c r="M130" s="86"/>
      <c r="N130" s="86"/>
      <c r="O130" s="86"/>
      <c r="P130" s="86"/>
      <c r="Q130" s="86"/>
      <c r="R130" s="6"/>
      <c r="S130" s="6"/>
      <c r="T130" s="6"/>
      <c r="U130" s="544"/>
      <c r="V130" s="86"/>
      <c r="W130" s="6"/>
    </row>
    <row r="131" spans="1:23" hidden="1">
      <c r="A131" s="66"/>
      <c r="B131" s="6"/>
      <c r="C131" s="6"/>
      <c r="D131" s="59"/>
      <c r="E131" s="542"/>
      <c r="F131" s="542"/>
      <c r="G131" s="543"/>
      <c r="H131" s="542"/>
      <c r="I131" s="542"/>
      <c r="J131" s="542"/>
      <c r="K131" s="543"/>
      <c r="L131" s="542"/>
      <c r="M131" s="86"/>
      <c r="N131" s="86"/>
      <c r="O131" s="86"/>
      <c r="P131" s="86"/>
      <c r="Q131" s="86"/>
      <c r="R131" s="6"/>
      <c r="S131" s="6"/>
      <c r="T131" s="6"/>
      <c r="U131" s="544"/>
      <c r="V131" s="86"/>
      <c r="W131" s="6"/>
    </row>
    <row r="132" spans="1:23" hidden="1">
      <c r="A132" s="66"/>
      <c r="B132" s="6"/>
      <c r="C132" s="6"/>
      <c r="D132" s="59"/>
      <c r="E132" s="542"/>
      <c r="F132" s="542"/>
      <c r="G132" s="543"/>
      <c r="H132" s="542"/>
      <c r="I132" s="542"/>
      <c r="J132" s="542"/>
      <c r="K132" s="543"/>
      <c r="L132" s="542"/>
      <c r="M132" s="86"/>
      <c r="N132" s="86"/>
      <c r="O132" s="86"/>
      <c r="P132" s="86"/>
      <c r="Q132" s="86"/>
      <c r="R132" s="6"/>
      <c r="S132" s="6"/>
      <c r="T132" s="6"/>
      <c r="U132" s="544"/>
      <c r="V132" s="86"/>
      <c r="W132" s="6"/>
    </row>
    <row r="133" spans="1:23" hidden="1">
      <c r="A133" s="66"/>
      <c r="B133" s="6"/>
      <c r="C133" s="6"/>
      <c r="D133" s="59"/>
      <c r="E133" s="542"/>
      <c r="F133" s="542"/>
      <c r="G133" s="543"/>
      <c r="H133" s="542"/>
      <c r="I133" s="542"/>
      <c r="J133" s="542"/>
      <c r="K133" s="543"/>
      <c r="L133" s="542"/>
      <c r="M133" s="86"/>
      <c r="N133" s="86"/>
      <c r="O133" s="86"/>
      <c r="P133" s="86"/>
      <c r="Q133" s="86"/>
      <c r="R133" s="6"/>
      <c r="S133" s="6"/>
      <c r="T133" s="6"/>
      <c r="U133" s="544"/>
      <c r="V133" s="86"/>
      <c r="W133" s="6"/>
    </row>
    <row r="134" spans="1:23" hidden="1">
      <c r="A134" s="66"/>
      <c r="B134" s="6"/>
      <c r="C134" s="6"/>
      <c r="D134" s="59"/>
      <c r="E134" s="542"/>
      <c r="F134" s="542"/>
      <c r="G134" s="543"/>
      <c r="H134" s="542"/>
      <c r="I134" s="542"/>
      <c r="J134" s="542"/>
      <c r="K134" s="543"/>
      <c r="L134" s="542"/>
      <c r="M134" s="86"/>
      <c r="N134" s="86"/>
      <c r="O134" s="86"/>
      <c r="P134" s="86"/>
      <c r="Q134" s="86"/>
      <c r="R134" s="6"/>
      <c r="S134" s="6"/>
      <c r="T134" s="6"/>
      <c r="U134" s="544"/>
      <c r="V134" s="86"/>
      <c r="W134" s="6"/>
    </row>
    <row r="135" spans="1:23" hidden="1">
      <c r="A135" s="66"/>
      <c r="B135" s="6"/>
      <c r="C135" s="6"/>
      <c r="D135" s="59"/>
      <c r="E135" s="542"/>
      <c r="F135" s="542"/>
      <c r="G135" s="543"/>
      <c r="H135" s="542"/>
      <c r="I135" s="542"/>
      <c r="J135" s="542"/>
      <c r="K135" s="543"/>
      <c r="L135" s="542"/>
      <c r="M135" s="86"/>
      <c r="N135" s="86"/>
      <c r="O135" s="86"/>
      <c r="P135" s="86"/>
      <c r="Q135" s="86"/>
      <c r="R135" s="6"/>
      <c r="S135" s="6"/>
      <c r="T135" s="6"/>
      <c r="U135" s="544"/>
      <c r="V135" s="86"/>
      <c r="W135" s="6"/>
    </row>
    <row r="136" spans="1:23" hidden="1">
      <c r="A136" s="66"/>
      <c r="B136" s="6"/>
      <c r="C136" s="6"/>
      <c r="D136" s="59"/>
      <c r="E136" s="542"/>
      <c r="F136" s="542"/>
      <c r="G136" s="543"/>
      <c r="H136" s="542"/>
      <c r="I136" s="542"/>
      <c r="J136" s="542"/>
      <c r="K136" s="543"/>
      <c r="L136" s="542"/>
      <c r="M136" s="86"/>
      <c r="N136" s="86"/>
      <c r="O136" s="86"/>
      <c r="P136" s="86"/>
      <c r="Q136" s="86"/>
      <c r="R136" s="6"/>
      <c r="S136" s="6"/>
      <c r="T136" s="6"/>
      <c r="U136" s="544"/>
      <c r="V136" s="86"/>
      <c r="W136" s="6"/>
    </row>
    <row r="137" spans="1:23" hidden="1">
      <c r="A137" s="66"/>
      <c r="B137" s="6"/>
      <c r="C137" s="6"/>
      <c r="D137" s="59"/>
      <c r="E137" s="542"/>
      <c r="F137" s="542"/>
      <c r="G137" s="543"/>
      <c r="H137" s="542"/>
      <c r="I137" s="542"/>
      <c r="J137" s="542"/>
      <c r="K137" s="543"/>
      <c r="L137" s="542"/>
      <c r="M137" s="86"/>
      <c r="N137" s="86"/>
      <c r="O137" s="86"/>
      <c r="P137" s="86"/>
      <c r="Q137" s="86"/>
      <c r="R137" s="6"/>
      <c r="S137" s="6"/>
      <c r="T137" s="6"/>
      <c r="U137" s="544"/>
      <c r="V137" s="86"/>
      <c r="W137" s="6"/>
    </row>
    <row r="138" spans="1:23" hidden="1">
      <c r="A138" s="66"/>
      <c r="B138" s="6"/>
      <c r="C138" s="6"/>
      <c r="D138" s="59"/>
      <c r="E138" s="542"/>
      <c r="F138" s="542"/>
      <c r="G138" s="543"/>
      <c r="H138" s="542"/>
      <c r="I138" s="542"/>
      <c r="J138" s="542"/>
      <c r="K138" s="543"/>
      <c r="L138" s="542"/>
      <c r="M138" s="86"/>
      <c r="N138" s="86"/>
      <c r="O138" s="86"/>
      <c r="P138" s="86"/>
      <c r="Q138" s="86"/>
      <c r="R138" s="6"/>
      <c r="S138" s="6"/>
      <c r="T138" s="6"/>
      <c r="U138" s="544"/>
      <c r="V138" s="86"/>
      <c r="W138" s="6"/>
    </row>
    <row r="139" spans="1:23" hidden="1">
      <c r="A139" s="66"/>
      <c r="B139" s="6"/>
      <c r="C139" s="6"/>
      <c r="D139" s="59"/>
      <c r="E139" s="542"/>
      <c r="F139" s="542"/>
      <c r="G139" s="543"/>
      <c r="H139" s="542"/>
      <c r="I139" s="542"/>
      <c r="J139" s="542"/>
      <c r="K139" s="543"/>
      <c r="L139" s="542"/>
      <c r="M139" s="86"/>
      <c r="N139" s="86"/>
      <c r="O139" s="86"/>
      <c r="P139" s="86"/>
      <c r="Q139" s="86"/>
      <c r="R139" s="6"/>
      <c r="S139" s="6"/>
      <c r="T139" s="6"/>
      <c r="U139" s="544"/>
      <c r="V139" s="86"/>
      <c r="W139" s="6"/>
    </row>
    <row r="140" spans="1:23" hidden="1">
      <c r="A140" s="66"/>
      <c r="B140" s="6"/>
      <c r="C140" s="6"/>
      <c r="D140" s="59"/>
      <c r="E140" s="542"/>
      <c r="F140" s="542"/>
      <c r="G140" s="543"/>
      <c r="H140" s="542"/>
      <c r="I140" s="542"/>
      <c r="J140" s="542"/>
      <c r="K140" s="543"/>
      <c r="L140" s="542"/>
      <c r="M140" s="86"/>
      <c r="N140" s="86"/>
      <c r="O140" s="86"/>
      <c r="P140" s="86"/>
      <c r="Q140" s="86"/>
      <c r="R140" s="6"/>
      <c r="S140" s="6"/>
      <c r="T140" s="6"/>
      <c r="U140" s="544"/>
      <c r="V140" s="86"/>
      <c r="W140" s="6"/>
    </row>
    <row r="141" spans="1:23" hidden="1">
      <c r="A141" s="66"/>
      <c r="B141" s="6"/>
      <c r="C141" s="6"/>
      <c r="D141" s="59"/>
      <c r="E141" s="542"/>
      <c r="F141" s="542"/>
      <c r="G141" s="543"/>
      <c r="H141" s="542"/>
      <c r="I141" s="542"/>
      <c r="J141" s="542"/>
      <c r="K141" s="543"/>
      <c r="L141" s="542"/>
      <c r="M141" s="86"/>
      <c r="N141" s="86"/>
      <c r="O141" s="86"/>
      <c r="P141" s="86"/>
      <c r="Q141" s="86"/>
      <c r="R141" s="6"/>
      <c r="S141" s="6"/>
      <c r="T141" s="6"/>
      <c r="U141" s="544"/>
      <c r="V141" s="86"/>
      <c r="W141" s="6"/>
    </row>
    <row r="142" spans="1:23" hidden="1">
      <c r="A142" s="66"/>
      <c r="B142" s="6"/>
      <c r="C142" s="6"/>
      <c r="D142" s="59"/>
      <c r="E142" s="542"/>
      <c r="F142" s="542"/>
      <c r="G142" s="543"/>
      <c r="H142" s="542"/>
      <c r="I142" s="542"/>
      <c r="J142" s="542"/>
      <c r="K142" s="543"/>
      <c r="L142" s="542"/>
      <c r="M142" s="86"/>
      <c r="N142" s="86"/>
      <c r="O142" s="86"/>
      <c r="P142" s="86"/>
      <c r="Q142" s="86"/>
      <c r="R142" s="6"/>
      <c r="S142" s="6"/>
      <c r="T142" s="6"/>
      <c r="U142" s="544"/>
      <c r="V142" s="86"/>
      <c r="W142" s="6"/>
    </row>
    <row r="143" spans="1:23" hidden="1">
      <c r="A143" s="66"/>
      <c r="B143" s="6"/>
      <c r="C143" s="6"/>
      <c r="D143" s="59"/>
      <c r="E143" s="542"/>
      <c r="F143" s="542"/>
      <c r="G143" s="543"/>
      <c r="H143" s="542"/>
      <c r="I143" s="542"/>
      <c r="J143" s="542"/>
      <c r="K143" s="543"/>
      <c r="L143" s="542"/>
      <c r="M143" s="86"/>
      <c r="N143" s="86"/>
      <c r="O143" s="86"/>
      <c r="P143" s="86"/>
      <c r="Q143" s="86"/>
      <c r="R143" s="6"/>
      <c r="S143" s="6"/>
      <c r="T143" s="6"/>
      <c r="U143" s="544"/>
      <c r="V143" s="86"/>
      <c r="W143" s="6"/>
    </row>
    <row r="144" spans="1:23" hidden="1">
      <c r="A144" s="66"/>
      <c r="B144" s="6"/>
      <c r="C144" s="6"/>
      <c r="D144" s="59"/>
      <c r="E144" s="542"/>
      <c r="F144" s="542"/>
      <c r="G144" s="543"/>
      <c r="H144" s="542"/>
      <c r="I144" s="542"/>
      <c r="J144" s="542"/>
      <c r="K144" s="543"/>
      <c r="L144" s="542"/>
      <c r="M144" s="86"/>
      <c r="N144" s="86"/>
      <c r="O144" s="86"/>
      <c r="P144" s="86"/>
      <c r="Q144" s="86"/>
      <c r="R144" s="6"/>
      <c r="S144" s="6"/>
      <c r="T144" s="6"/>
      <c r="U144" s="544"/>
      <c r="V144" s="86"/>
      <c r="W144" s="6"/>
    </row>
    <row r="145" spans="1:23" hidden="1">
      <c r="A145" s="66"/>
      <c r="B145" s="6"/>
      <c r="C145" s="6"/>
      <c r="D145" s="59"/>
      <c r="E145" s="542"/>
      <c r="F145" s="542"/>
      <c r="G145" s="543"/>
      <c r="H145" s="542"/>
      <c r="I145" s="542"/>
      <c r="J145" s="542"/>
      <c r="K145" s="543"/>
      <c r="L145" s="542"/>
      <c r="M145" s="86"/>
      <c r="N145" s="86"/>
      <c r="O145" s="86"/>
      <c r="P145" s="86"/>
      <c r="Q145" s="86"/>
      <c r="R145" s="6"/>
      <c r="S145" s="6"/>
      <c r="T145" s="6"/>
      <c r="U145" s="544"/>
      <c r="V145" s="86"/>
      <c r="W145" s="6"/>
    </row>
    <row r="146" spans="1:23" hidden="1">
      <c r="A146" s="66"/>
      <c r="B146" s="6"/>
      <c r="C146" s="6"/>
      <c r="D146" s="59"/>
      <c r="E146" s="542"/>
      <c r="F146" s="542"/>
      <c r="G146" s="543"/>
      <c r="H146" s="542"/>
      <c r="I146" s="542"/>
      <c r="J146" s="542"/>
      <c r="K146" s="543"/>
      <c r="L146" s="542"/>
      <c r="M146" s="86"/>
      <c r="N146" s="86"/>
      <c r="O146" s="86"/>
      <c r="P146" s="86"/>
      <c r="Q146" s="86"/>
      <c r="R146" s="6"/>
      <c r="S146" s="6"/>
      <c r="T146" s="6"/>
      <c r="U146" s="544"/>
      <c r="V146" s="86"/>
      <c r="W146" s="6"/>
    </row>
    <row r="147" spans="1:23" hidden="1">
      <c r="A147" s="66"/>
      <c r="B147" s="6"/>
      <c r="C147" s="6"/>
      <c r="D147" s="59"/>
      <c r="E147" s="542"/>
      <c r="F147" s="542"/>
      <c r="G147" s="543"/>
      <c r="H147" s="542"/>
      <c r="I147" s="542"/>
      <c r="J147" s="542"/>
      <c r="K147" s="543"/>
      <c r="L147" s="542"/>
      <c r="M147" s="86"/>
      <c r="N147" s="86"/>
      <c r="O147" s="86"/>
      <c r="P147" s="86"/>
      <c r="Q147" s="86"/>
      <c r="R147" s="6"/>
      <c r="S147" s="6"/>
      <c r="T147" s="6"/>
      <c r="U147" s="544"/>
      <c r="V147" s="86"/>
      <c r="W147" s="6"/>
    </row>
    <row r="148" spans="1:23" hidden="1">
      <c r="A148" s="66"/>
      <c r="B148" s="6"/>
      <c r="C148" s="6"/>
      <c r="D148" s="59"/>
      <c r="E148" s="542"/>
      <c r="F148" s="542"/>
      <c r="G148" s="543"/>
      <c r="H148" s="542"/>
      <c r="I148" s="542"/>
      <c r="J148" s="542"/>
      <c r="K148" s="543"/>
      <c r="L148" s="542"/>
      <c r="M148" s="86"/>
      <c r="N148" s="86"/>
      <c r="O148" s="86"/>
      <c r="P148" s="86"/>
      <c r="Q148" s="86"/>
      <c r="R148" s="6"/>
      <c r="S148" s="6"/>
      <c r="T148" s="6"/>
      <c r="U148" s="544"/>
      <c r="V148" s="86"/>
      <c r="W148" s="6"/>
    </row>
    <row r="149" spans="1:23" hidden="1">
      <c r="A149" s="66"/>
      <c r="B149" s="6"/>
      <c r="C149" s="6"/>
      <c r="D149" s="59"/>
      <c r="E149" s="542"/>
      <c r="F149" s="542"/>
      <c r="G149" s="543"/>
      <c r="H149" s="542"/>
      <c r="I149" s="542"/>
      <c r="J149" s="542"/>
      <c r="K149" s="543"/>
      <c r="L149" s="542"/>
      <c r="M149" s="86"/>
      <c r="N149" s="86"/>
      <c r="O149" s="86"/>
      <c r="P149" s="86"/>
      <c r="Q149" s="86"/>
      <c r="R149" s="6"/>
      <c r="S149" s="6"/>
      <c r="T149" s="6"/>
      <c r="U149" s="544"/>
      <c r="V149" s="86"/>
      <c r="W149" s="6"/>
    </row>
    <row r="150" spans="1:23" hidden="1">
      <c r="A150" s="66"/>
      <c r="B150" s="6"/>
      <c r="C150" s="6"/>
      <c r="D150" s="59"/>
      <c r="E150" s="542"/>
      <c r="F150" s="542"/>
      <c r="G150" s="543"/>
      <c r="H150" s="542"/>
      <c r="I150" s="542"/>
      <c r="J150" s="542"/>
      <c r="K150" s="543"/>
      <c r="L150" s="542"/>
      <c r="M150" s="86"/>
      <c r="N150" s="86"/>
      <c r="O150" s="86"/>
      <c r="P150" s="86"/>
      <c r="Q150" s="86"/>
      <c r="R150" s="6"/>
      <c r="S150" s="6"/>
      <c r="T150" s="6"/>
      <c r="U150" s="544"/>
      <c r="V150" s="86"/>
      <c r="W150" s="6"/>
    </row>
    <row r="151" spans="1:23" hidden="1">
      <c r="A151" s="66"/>
      <c r="B151" s="6"/>
      <c r="C151" s="6"/>
      <c r="D151" s="59"/>
      <c r="E151" s="542"/>
      <c r="F151" s="542"/>
      <c r="G151" s="543"/>
      <c r="H151" s="542"/>
      <c r="I151" s="542"/>
      <c r="J151" s="542"/>
      <c r="K151" s="543"/>
      <c r="L151" s="542"/>
      <c r="M151" s="86"/>
      <c r="N151" s="86"/>
      <c r="O151" s="86"/>
      <c r="P151" s="86"/>
      <c r="Q151" s="86"/>
      <c r="R151" s="6"/>
      <c r="S151" s="6"/>
      <c r="T151" s="6"/>
      <c r="U151" s="544"/>
      <c r="V151" s="86"/>
      <c r="W151" s="6"/>
    </row>
    <row r="152" spans="1:23" hidden="1">
      <c r="A152" s="66"/>
      <c r="B152" s="6"/>
      <c r="C152" s="6"/>
      <c r="D152" s="59"/>
      <c r="E152" s="542"/>
      <c r="F152" s="542"/>
      <c r="G152" s="543"/>
      <c r="H152" s="542"/>
      <c r="I152" s="542"/>
      <c r="J152" s="542"/>
      <c r="K152" s="543"/>
      <c r="L152" s="542"/>
      <c r="M152" s="86"/>
      <c r="N152" s="86"/>
      <c r="O152" s="86"/>
      <c r="P152" s="86"/>
      <c r="Q152" s="86"/>
      <c r="R152" s="6"/>
      <c r="S152" s="6"/>
      <c r="T152" s="6"/>
      <c r="U152" s="544"/>
      <c r="V152" s="86"/>
      <c r="W152" s="6"/>
    </row>
    <row r="153" spans="1:23" hidden="1">
      <c r="A153" s="66"/>
      <c r="B153" s="6"/>
      <c r="C153" s="6"/>
      <c r="D153" s="59"/>
      <c r="E153" s="542"/>
      <c r="F153" s="542"/>
      <c r="G153" s="543"/>
      <c r="H153" s="542"/>
      <c r="I153" s="542"/>
      <c r="J153" s="542"/>
      <c r="K153" s="543"/>
      <c r="L153" s="542"/>
      <c r="M153" s="86"/>
      <c r="N153" s="86"/>
      <c r="O153" s="86"/>
      <c r="P153" s="86"/>
      <c r="Q153" s="86"/>
      <c r="R153" s="6"/>
      <c r="S153" s="6"/>
      <c r="T153" s="6"/>
      <c r="U153" s="544"/>
      <c r="V153" s="86"/>
      <c r="W153" s="6"/>
    </row>
    <row r="154" spans="1:23" hidden="1">
      <c r="A154" s="66"/>
      <c r="B154" s="6"/>
      <c r="C154" s="6"/>
      <c r="D154" s="59"/>
      <c r="E154" s="542"/>
      <c r="F154" s="542"/>
      <c r="G154" s="543"/>
      <c r="H154" s="542"/>
      <c r="I154" s="542"/>
      <c r="J154" s="542"/>
      <c r="K154" s="543"/>
      <c r="L154" s="542"/>
      <c r="M154" s="86"/>
      <c r="N154" s="86"/>
      <c r="O154" s="86"/>
      <c r="P154" s="86"/>
      <c r="Q154" s="86"/>
      <c r="R154" s="6"/>
      <c r="S154" s="6"/>
      <c r="T154" s="6"/>
      <c r="U154" s="544"/>
      <c r="V154" s="86"/>
      <c r="W154" s="6"/>
    </row>
    <row r="155" spans="1:23" hidden="1">
      <c r="A155" s="66"/>
      <c r="B155" s="6"/>
      <c r="C155" s="6"/>
      <c r="D155" s="59"/>
      <c r="E155" s="542"/>
      <c r="F155" s="542"/>
      <c r="G155" s="543"/>
      <c r="H155" s="542"/>
      <c r="I155" s="542"/>
      <c r="J155" s="542"/>
      <c r="K155" s="543"/>
      <c r="L155" s="542"/>
      <c r="M155" s="86"/>
      <c r="N155" s="86"/>
      <c r="O155" s="86"/>
      <c r="P155" s="86"/>
      <c r="Q155" s="86"/>
      <c r="R155" s="6"/>
      <c r="S155" s="6"/>
      <c r="T155" s="6"/>
      <c r="U155" s="544"/>
      <c r="V155" s="86"/>
      <c r="W155" s="6"/>
    </row>
    <row r="156" spans="1:23" hidden="1">
      <c r="A156" s="66"/>
      <c r="B156" s="6"/>
      <c r="C156" s="6"/>
      <c r="D156" s="59"/>
      <c r="E156" s="542"/>
      <c r="F156" s="542"/>
      <c r="G156" s="543"/>
      <c r="H156" s="542"/>
      <c r="I156" s="542"/>
      <c r="J156" s="542"/>
      <c r="K156" s="543"/>
      <c r="L156" s="542"/>
      <c r="M156" s="86"/>
      <c r="N156" s="86"/>
      <c r="O156" s="86"/>
      <c r="P156" s="86"/>
      <c r="Q156" s="86"/>
      <c r="R156" s="6"/>
      <c r="S156" s="6"/>
      <c r="T156" s="6"/>
      <c r="U156" s="544"/>
      <c r="V156" s="86"/>
      <c r="W156" s="6"/>
    </row>
    <row r="157" spans="1:23" hidden="1">
      <c r="A157" s="66"/>
      <c r="B157" s="6"/>
      <c r="C157" s="6"/>
      <c r="D157" s="59"/>
      <c r="E157" s="542"/>
      <c r="F157" s="542"/>
      <c r="G157" s="543"/>
      <c r="H157" s="542"/>
      <c r="I157" s="542"/>
      <c r="J157" s="542"/>
      <c r="K157" s="543"/>
      <c r="L157" s="542"/>
      <c r="M157" s="86"/>
      <c r="N157" s="86"/>
      <c r="O157" s="86"/>
      <c r="P157" s="86"/>
      <c r="Q157" s="86"/>
      <c r="R157" s="6"/>
      <c r="S157" s="6"/>
      <c r="T157" s="6"/>
      <c r="U157" s="544"/>
      <c r="V157" s="86"/>
      <c r="W157" s="6"/>
    </row>
    <row r="158" spans="1:23" hidden="1">
      <c r="A158" s="66"/>
      <c r="B158" s="6"/>
      <c r="C158" s="6"/>
      <c r="D158" s="59"/>
      <c r="E158" s="542"/>
      <c r="F158" s="542"/>
      <c r="G158" s="543"/>
      <c r="H158" s="542"/>
      <c r="I158" s="542"/>
      <c r="J158" s="542"/>
      <c r="K158" s="543"/>
      <c r="L158" s="542"/>
      <c r="M158" s="86"/>
      <c r="N158" s="86"/>
      <c r="O158" s="86"/>
      <c r="P158" s="86"/>
      <c r="Q158" s="86"/>
      <c r="R158" s="6"/>
      <c r="S158" s="6"/>
      <c r="T158" s="6"/>
      <c r="U158" s="544"/>
      <c r="V158" s="86"/>
      <c r="W158" s="6"/>
    </row>
    <row r="159" spans="1:23" hidden="1">
      <c r="A159" s="66"/>
      <c r="B159" s="6"/>
      <c r="C159" s="6"/>
      <c r="D159" s="59"/>
      <c r="E159" s="542"/>
      <c r="F159" s="542"/>
      <c r="G159" s="543"/>
      <c r="H159" s="542"/>
      <c r="I159" s="542"/>
      <c r="J159" s="542"/>
      <c r="K159" s="543"/>
      <c r="L159" s="542"/>
      <c r="M159" s="86"/>
      <c r="N159" s="86"/>
      <c r="O159" s="86"/>
      <c r="P159" s="86"/>
      <c r="Q159" s="86"/>
      <c r="R159" s="6"/>
      <c r="S159" s="6"/>
      <c r="T159" s="6"/>
      <c r="U159" s="544"/>
      <c r="V159" s="86"/>
      <c r="W159" s="6"/>
    </row>
    <row r="160" spans="1:23" hidden="1">
      <c r="A160" s="66"/>
      <c r="B160" s="6"/>
      <c r="C160" s="6"/>
      <c r="D160" s="59"/>
      <c r="E160" s="542"/>
      <c r="F160" s="542"/>
      <c r="G160" s="543"/>
      <c r="H160" s="542"/>
      <c r="I160" s="542"/>
      <c r="J160" s="542"/>
      <c r="K160" s="543"/>
      <c r="L160" s="542"/>
      <c r="M160" s="86"/>
      <c r="N160" s="86"/>
      <c r="O160" s="86"/>
      <c r="P160" s="86"/>
      <c r="Q160" s="86"/>
      <c r="R160" s="6"/>
      <c r="S160" s="6"/>
      <c r="T160" s="6"/>
      <c r="U160" s="544"/>
      <c r="V160" s="86"/>
      <c r="W160" s="6"/>
    </row>
    <row r="161" spans="1:23" hidden="1">
      <c r="A161" s="66"/>
      <c r="B161" s="6"/>
      <c r="C161" s="6"/>
      <c r="D161" s="59"/>
      <c r="E161" s="542"/>
      <c r="F161" s="542"/>
      <c r="G161" s="543"/>
      <c r="H161" s="542"/>
      <c r="I161" s="542"/>
      <c r="J161" s="542"/>
      <c r="K161" s="543"/>
      <c r="L161" s="542"/>
      <c r="M161" s="86"/>
      <c r="N161" s="86"/>
      <c r="O161" s="86"/>
      <c r="P161" s="86"/>
      <c r="Q161" s="86"/>
      <c r="R161" s="6"/>
      <c r="S161" s="6"/>
      <c r="T161" s="6"/>
      <c r="U161" s="544"/>
      <c r="V161" s="86"/>
      <c r="W161" s="6"/>
    </row>
    <row r="162" spans="1:23" hidden="1">
      <c r="A162" s="66"/>
      <c r="B162" s="6"/>
      <c r="C162" s="6"/>
      <c r="D162" s="59"/>
      <c r="E162" s="542"/>
      <c r="F162" s="542"/>
      <c r="G162" s="543"/>
      <c r="H162" s="542"/>
      <c r="I162" s="542"/>
      <c r="J162" s="542"/>
      <c r="K162" s="543"/>
      <c r="L162" s="542"/>
      <c r="M162" s="86"/>
      <c r="N162" s="86"/>
      <c r="O162" s="86"/>
      <c r="P162" s="86"/>
      <c r="Q162" s="86"/>
      <c r="R162" s="6"/>
      <c r="S162" s="6"/>
      <c r="T162" s="6"/>
      <c r="U162" s="544"/>
      <c r="V162" s="86"/>
      <c r="W162" s="6"/>
    </row>
    <row r="163" spans="1:23" hidden="1">
      <c r="A163" s="66"/>
      <c r="B163" s="6"/>
      <c r="C163" s="6"/>
      <c r="D163" s="59"/>
      <c r="E163" s="542"/>
      <c r="F163" s="542"/>
      <c r="G163" s="543"/>
      <c r="H163" s="542"/>
      <c r="I163" s="542"/>
      <c r="J163" s="542"/>
      <c r="K163" s="543"/>
      <c r="L163" s="542"/>
      <c r="M163" s="86"/>
      <c r="N163" s="86"/>
      <c r="O163" s="86"/>
      <c r="P163" s="86"/>
      <c r="Q163" s="86"/>
      <c r="R163" s="6"/>
      <c r="S163" s="6"/>
      <c r="T163" s="6"/>
      <c r="U163" s="544"/>
      <c r="V163" s="86"/>
      <c r="W163" s="6"/>
    </row>
    <row r="164" spans="1:23" hidden="1">
      <c r="A164" s="66"/>
      <c r="B164" s="6"/>
      <c r="C164" s="6"/>
      <c r="D164" s="59"/>
      <c r="E164" s="542"/>
      <c r="F164" s="542"/>
      <c r="G164" s="543"/>
      <c r="H164" s="542"/>
      <c r="I164" s="542"/>
      <c r="J164" s="542"/>
      <c r="K164" s="543"/>
      <c r="L164" s="542"/>
      <c r="M164" s="86"/>
      <c r="N164" s="86"/>
      <c r="O164" s="86"/>
      <c r="P164" s="86"/>
      <c r="Q164" s="86"/>
      <c r="R164" s="6"/>
      <c r="S164" s="6"/>
      <c r="T164" s="6"/>
      <c r="U164" s="544"/>
      <c r="V164" s="86"/>
      <c r="W164" s="6"/>
    </row>
    <row r="165" spans="1:23" hidden="1">
      <c r="A165" s="66"/>
      <c r="B165" s="6"/>
      <c r="C165" s="6"/>
      <c r="D165" s="59"/>
      <c r="E165" s="542"/>
      <c r="F165" s="542"/>
      <c r="G165" s="543"/>
      <c r="H165" s="542"/>
      <c r="I165" s="542"/>
      <c r="J165" s="542"/>
      <c r="K165" s="543"/>
      <c r="L165" s="542"/>
      <c r="M165" s="86"/>
      <c r="N165" s="86"/>
      <c r="O165" s="86"/>
      <c r="P165" s="86"/>
      <c r="Q165" s="86"/>
      <c r="R165" s="6"/>
      <c r="S165" s="6"/>
      <c r="T165" s="6"/>
      <c r="U165" s="544"/>
      <c r="V165" s="86"/>
      <c r="W165" s="6"/>
    </row>
    <row r="166" spans="1:23" hidden="1">
      <c r="A166" s="66"/>
      <c r="B166" s="6"/>
      <c r="C166" s="6"/>
      <c r="D166" s="59"/>
      <c r="E166" s="542"/>
      <c r="F166" s="542"/>
      <c r="G166" s="543"/>
      <c r="H166" s="542"/>
      <c r="I166" s="542"/>
      <c r="J166" s="542"/>
      <c r="K166" s="543"/>
      <c r="L166" s="542"/>
      <c r="M166" s="86"/>
      <c r="N166" s="86"/>
      <c r="O166" s="86"/>
      <c r="P166" s="86"/>
      <c r="Q166" s="86"/>
      <c r="R166" s="6"/>
      <c r="S166" s="6"/>
      <c r="T166" s="6"/>
      <c r="U166" s="544"/>
      <c r="V166" s="86"/>
      <c r="W166" s="6"/>
    </row>
    <row r="167" spans="1:23" hidden="1">
      <c r="A167" s="66"/>
      <c r="B167" s="6"/>
      <c r="C167" s="6"/>
      <c r="D167" s="59"/>
      <c r="E167" s="542"/>
      <c r="F167" s="542"/>
      <c r="G167" s="543"/>
      <c r="H167" s="542"/>
      <c r="I167" s="542"/>
      <c r="J167" s="542"/>
      <c r="K167" s="543"/>
      <c r="L167" s="542"/>
      <c r="M167" s="86"/>
      <c r="N167" s="86"/>
      <c r="O167" s="86"/>
      <c r="P167" s="86"/>
      <c r="Q167" s="86"/>
      <c r="R167" s="6"/>
      <c r="S167" s="6"/>
      <c r="T167" s="6"/>
      <c r="U167" s="544"/>
      <c r="V167" s="86"/>
      <c r="W167" s="6"/>
    </row>
    <row r="168" spans="1:23" hidden="1">
      <c r="A168" s="66"/>
      <c r="B168" s="6"/>
      <c r="C168" s="6"/>
      <c r="D168" s="59"/>
      <c r="E168" s="542"/>
      <c r="F168" s="542"/>
      <c r="G168" s="543"/>
      <c r="H168" s="542"/>
      <c r="I168" s="542"/>
      <c r="J168" s="542"/>
      <c r="K168" s="543"/>
      <c r="L168" s="542"/>
      <c r="M168" s="86"/>
      <c r="N168" s="86"/>
      <c r="O168" s="86"/>
      <c r="P168" s="86"/>
      <c r="Q168" s="86"/>
      <c r="R168" s="6"/>
      <c r="S168" s="6"/>
      <c r="T168" s="6"/>
      <c r="U168" s="544"/>
      <c r="V168" s="86"/>
      <c r="W168" s="6"/>
    </row>
    <row r="169" spans="1:23" hidden="1">
      <c r="A169" s="66"/>
      <c r="B169" s="6"/>
      <c r="C169" s="6"/>
      <c r="D169" s="59"/>
      <c r="E169" s="542"/>
      <c r="F169" s="542"/>
      <c r="G169" s="543"/>
      <c r="H169" s="542"/>
      <c r="I169" s="542"/>
      <c r="J169" s="542"/>
      <c r="K169" s="543"/>
      <c r="L169" s="542"/>
      <c r="M169" s="86"/>
      <c r="N169" s="86"/>
      <c r="O169" s="86"/>
      <c r="P169" s="86"/>
      <c r="Q169" s="86"/>
      <c r="R169" s="6"/>
      <c r="S169" s="6"/>
      <c r="T169" s="6"/>
      <c r="U169" s="544"/>
      <c r="V169" s="86"/>
      <c r="W169" s="6"/>
    </row>
    <row r="170" spans="1:23" hidden="1">
      <c r="A170" s="66"/>
      <c r="B170" s="6"/>
      <c r="C170" s="6"/>
      <c r="D170" s="59"/>
      <c r="E170" s="542"/>
      <c r="F170" s="542"/>
      <c r="G170" s="543"/>
      <c r="H170" s="542"/>
      <c r="I170" s="542"/>
      <c r="J170" s="542"/>
      <c r="K170" s="543"/>
      <c r="L170" s="542"/>
      <c r="M170" s="86"/>
      <c r="N170" s="86"/>
      <c r="O170" s="86"/>
      <c r="P170" s="86"/>
      <c r="Q170" s="86"/>
      <c r="R170" s="6"/>
      <c r="S170" s="6"/>
      <c r="T170" s="6"/>
      <c r="U170" s="544"/>
      <c r="V170" s="86"/>
      <c r="W170" s="6"/>
    </row>
    <row r="171" spans="1:23" hidden="1">
      <c r="A171" s="66"/>
      <c r="B171" s="6"/>
      <c r="C171" s="6"/>
      <c r="D171" s="59"/>
      <c r="E171" s="542"/>
      <c r="F171" s="542"/>
      <c r="G171" s="543"/>
      <c r="H171" s="542"/>
      <c r="I171" s="542"/>
      <c r="J171" s="542"/>
      <c r="K171" s="543"/>
      <c r="L171" s="542"/>
      <c r="M171" s="86"/>
      <c r="N171" s="86"/>
      <c r="O171" s="86"/>
      <c r="P171" s="86"/>
      <c r="Q171" s="86"/>
      <c r="R171" s="6"/>
      <c r="S171" s="6"/>
      <c r="T171" s="6"/>
      <c r="U171" s="544"/>
      <c r="V171" s="86"/>
      <c r="W171" s="6"/>
    </row>
    <row r="172" spans="1:23" hidden="1">
      <c r="A172" s="66"/>
      <c r="B172" s="6"/>
      <c r="C172" s="6"/>
      <c r="D172" s="59"/>
      <c r="E172" s="542"/>
      <c r="F172" s="542"/>
      <c r="G172" s="543"/>
      <c r="H172" s="542"/>
      <c r="I172" s="542"/>
      <c r="J172" s="542"/>
      <c r="K172" s="543"/>
      <c r="L172" s="542"/>
      <c r="M172" s="86"/>
      <c r="N172" s="86"/>
      <c r="O172" s="86"/>
      <c r="P172" s="86"/>
      <c r="Q172" s="86"/>
      <c r="R172" s="6"/>
      <c r="S172" s="6"/>
      <c r="T172" s="6"/>
      <c r="U172" s="544"/>
      <c r="V172" s="86"/>
      <c r="W172" s="6"/>
    </row>
    <row r="173" spans="1:23" hidden="1">
      <c r="A173" s="66"/>
      <c r="B173" s="6"/>
      <c r="C173" s="6"/>
      <c r="D173" s="59"/>
      <c r="E173" s="542"/>
      <c r="F173" s="542"/>
      <c r="G173" s="543"/>
      <c r="H173" s="542"/>
      <c r="I173" s="542"/>
      <c r="J173" s="542"/>
      <c r="K173" s="543"/>
      <c r="L173" s="542"/>
      <c r="M173" s="86"/>
      <c r="N173" s="86"/>
      <c r="O173" s="86"/>
      <c r="P173" s="86"/>
      <c r="Q173" s="86"/>
      <c r="R173" s="6"/>
      <c r="S173" s="6"/>
      <c r="T173" s="6"/>
      <c r="U173" s="544"/>
      <c r="V173" s="86"/>
      <c r="W173" s="6"/>
    </row>
    <row r="174" spans="1:23" hidden="1">
      <c r="A174" s="66"/>
      <c r="B174" s="6"/>
      <c r="C174" s="6"/>
      <c r="D174" s="59"/>
      <c r="E174" s="542"/>
      <c r="F174" s="542"/>
      <c r="G174" s="543"/>
      <c r="H174" s="542"/>
      <c r="I174" s="542"/>
      <c r="J174" s="542"/>
      <c r="K174" s="543"/>
      <c r="L174" s="542"/>
      <c r="M174" s="86"/>
      <c r="N174" s="86"/>
      <c r="O174" s="86"/>
      <c r="P174" s="86"/>
      <c r="Q174" s="86"/>
      <c r="R174" s="6"/>
      <c r="S174" s="6"/>
      <c r="T174" s="6"/>
      <c r="U174" s="544"/>
      <c r="V174" s="86"/>
      <c r="W174" s="6"/>
    </row>
    <row r="175" spans="1:23" hidden="1">
      <c r="A175" s="66"/>
      <c r="B175" s="6"/>
      <c r="C175" s="6"/>
      <c r="D175" s="59"/>
      <c r="E175" s="542"/>
      <c r="F175" s="542"/>
      <c r="G175" s="543"/>
      <c r="H175" s="542"/>
      <c r="I175" s="542"/>
      <c r="J175" s="542"/>
      <c r="K175" s="543"/>
      <c r="L175" s="542"/>
      <c r="M175" s="86"/>
      <c r="N175" s="86"/>
      <c r="O175" s="86"/>
      <c r="P175" s="86"/>
      <c r="Q175" s="86"/>
      <c r="R175" s="6"/>
      <c r="S175" s="6"/>
      <c r="T175" s="6"/>
      <c r="U175" s="544"/>
      <c r="V175" s="86"/>
      <c r="W175" s="6"/>
    </row>
    <row r="176" spans="1:23" hidden="1">
      <c r="A176" s="66"/>
      <c r="B176" s="6"/>
      <c r="C176" s="6"/>
      <c r="D176" s="59"/>
      <c r="E176" s="542"/>
      <c r="F176" s="542"/>
      <c r="G176" s="543"/>
      <c r="H176" s="542"/>
      <c r="I176" s="542"/>
      <c r="J176" s="542"/>
      <c r="K176" s="543"/>
      <c r="L176" s="542"/>
      <c r="M176" s="86"/>
      <c r="N176" s="86"/>
      <c r="O176" s="86"/>
      <c r="P176" s="86"/>
      <c r="Q176" s="86"/>
      <c r="R176" s="6"/>
      <c r="S176" s="6"/>
      <c r="T176" s="6"/>
      <c r="U176" s="544"/>
      <c r="V176" s="86"/>
      <c r="W176" s="6"/>
    </row>
    <row r="177" spans="1:23" hidden="1">
      <c r="A177" s="66"/>
      <c r="B177" s="6"/>
      <c r="C177" s="6"/>
      <c r="D177" s="59"/>
      <c r="E177" s="542"/>
      <c r="F177" s="542"/>
      <c r="G177" s="543"/>
      <c r="H177" s="542"/>
      <c r="I177" s="542"/>
      <c r="J177" s="542"/>
      <c r="K177" s="543"/>
      <c r="L177" s="542"/>
      <c r="M177" s="86"/>
      <c r="N177" s="86"/>
      <c r="O177" s="86"/>
      <c r="P177" s="86"/>
      <c r="Q177" s="86"/>
      <c r="R177" s="6"/>
      <c r="S177" s="6"/>
      <c r="T177" s="6"/>
      <c r="U177" s="544"/>
      <c r="V177" s="86"/>
      <c r="W177" s="6"/>
    </row>
    <row r="178" spans="1:23" hidden="1">
      <c r="A178" s="66"/>
      <c r="B178" s="6"/>
      <c r="C178" s="6"/>
      <c r="D178" s="59"/>
      <c r="E178" s="542"/>
      <c r="F178" s="542"/>
      <c r="G178" s="543"/>
      <c r="H178" s="542"/>
      <c r="I178" s="542"/>
      <c r="J178" s="542"/>
      <c r="K178" s="543"/>
      <c r="L178" s="542"/>
      <c r="M178" s="86"/>
      <c r="N178" s="86"/>
      <c r="O178" s="86"/>
      <c r="P178" s="86"/>
      <c r="Q178" s="86"/>
      <c r="R178" s="6"/>
      <c r="S178" s="6"/>
      <c r="T178" s="6"/>
      <c r="U178" s="544"/>
      <c r="V178" s="86"/>
      <c r="W178" s="6"/>
    </row>
    <row r="179" spans="1:23" hidden="1">
      <c r="A179" s="66"/>
      <c r="B179" s="6"/>
      <c r="C179" s="6"/>
      <c r="D179" s="59"/>
      <c r="E179" s="542"/>
      <c r="F179" s="542"/>
      <c r="G179" s="543"/>
      <c r="H179" s="542"/>
      <c r="I179" s="542"/>
      <c r="J179" s="542"/>
      <c r="K179" s="543"/>
      <c r="L179" s="542"/>
      <c r="M179" s="86"/>
      <c r="N179" s="86"/>
      <c r="O179" s="86"/>
      <c r="P179" s="86"/>
      <c r="Q179" s="86"/>
      <c r="R179" s="6"/>
      <c r="S179" s="6"/>
      <c r="T179" s="6"/>
      <c r="U179" s="544"/>
      <c r="V179" s="86"/>
      <c r="W179" s="6"/>
    </row>
    <row r="180" spans="1:23" hidden="1">
      <c r="A180" s="66"/>
      <c r="B180" s="6"/>
      <c r="C180" s="6"/>
      <c r="D180" s="59"/>
      <c r="E180" s="542"/>
      <c r="F180" s="542"/>
      <c r="G180" s="543"/>
      <c r="H180" s="542"/>
      <c r="I180" s="542"/>
      <c r="J180" s="542"/>
      <c r="K180" s="543"/>
      <c r="L180" s="542"/>
      <c r="M180" s="86"/>
      <c r="N180" s="86"/>
      <c r="O180" s="86"/>
      <c r="P180" s="86"/>
      <c r="Q180" s="86"/>
      <c r="R180" s="6"/>
      <c r="S180" s="6"/>
      <c r="T180" s="6"/>
      <c r="U180" s="544"/>
      <c r="V180" s="86"/>
      <c r="W180" s="6"/>
    </row>
    <row r="181" spans="1:23" hidden="1">
      <c r="A181" s="66"/>
      <c r="B181" s="6"/>
      <c r="C181" s="6"/>
      <c r="D181" s="59"/>
      <c r="E181" s="542"/>
      <c r="F181" s="542"/>
      <c r="G181" s="543"/>
      <c r="H181" s="542"/>
      <c r="I181" s="542"/>
      <c r="J181" s="542"/>
      <c r="K181" s="543"/>
      <c r="L181" s="542"/>
      <c r="M181" s="86"/>
      <c r="N181" s="86"/>
      <c r="O181" s="86"/>
      <c r="P181" s="86"/>
      <c r="Q181" s="86"/>
      <c r="R181" s="6"/>
      <c r="S181" s="6"/>
      <c r="T181" s="6"/>
      <c r="U181" s="544"/>
      <c r="V181" s="86"/>
      <c r="W181" s="6"/>
    </row>
    <row r="182" spans="1:23" hidden="1">
      <c r="A182" s="66"/>
      <c r="B182" s="6"/>
      <c r="C182" s="6"/>
      <c r="D182" s="59"/>
      <c r="E182" s="542"/>
      <c r="F182" s="542"/>
      <c r="G182" s="543"/>
      <c r="H182" s="542"/>
      <c r="I182" s="542"/>
      <c r="J182" s="542"/>
      <c r="K182" s="543"/>
      <c r="L182" s="542"/>
      <c r="M182" s="86"/>
      <c r="N182" s="86"/>
      <c r="O182" s="86"/>
      <c r="P182" s="86"/>
      <c r="Q182" s="86"/>
      <c r="R182" s="6"/>
      <c r="S182" s="6"/>
      <c r="T182" s="6"/>
      <c r="U182" s="544"/>
      <c r="V182" s="86"/>
      <c r="W182" s="6"/>
    </row>
    <row r="183" spans="1:23" hidden="1">
      <c r="A183" s="66"/>
      <c r="B183" s="6"/>
      <c r="C183" s="6"/>
      <c r="D183" s="59"/>
      <c r="E183" s="542"/>
      <c r="F183" s="542"/>
      <c r="G183" s="543"/>
      <c r="H183" s="542"/>
      <c r="I183" s="542"/>
      <c r="J183" s="542"/>
      <c r="K183" s="543"/>
      <c r="L183" s="542"/>
      <c r="M183" s="86"/>
      <c r="N183" s="86"/>
      <c r="O183" s="86"/>
      <c r="P183" s="86"/>
      <c r="Q183" s="86"/>
      <c r="R183" s="6"/>
      <c r="S183" s="6"/>
      <c r="T183" s="6"/>
      <c r="U183" s="544"/>
      <c r="V183" s="86"/>
      <c r="W183" s="6"/>
    </row>
    <row r="184" spans="1:23" hidden="1">
      <c r="A184" s="66"/>
      <c r="B184" s="6"/>
      <c r="C184" s="6"/>
      <c r="D184" s="59"/>
      <c r="E184" s="542"/>
      <c r="F184" s="542"/>
      <c r="G184" s="543"/>
      <c r="H184" s="542"/>
      <c r="I184" s="542"/>
      <c r="J184" s="542"/>
      <c r="K184" s="543"/>
      <c r="L184" s="542"/>
      <c r="M184" s="86"/>
      <c r="N184" s="86"/>
      <c r="O184" s="86"/>
      <c r="P184" s="86"/>
      <c r="Q184" s="86"/>
      <c r="R184" s="6"/>
      <c r="S184" s="6"/>
      <c r="T184" s="6"/>
      <c r="U184" s="544"/>
      <c r="V184" s="86"/>
      <c r="W184" s="6"/>
    </row>
    <row r="185" spans="1:23" hidden="1">
      <c r="A185" s="66"/>
      <c r="B185" s="6"/>
      <c r="C185" s="6"/>
      <c r="D185" s="59"/>
      <c r="E185" s="542"/>
      <c r="F185" s="542"/>
      <c r="G185" s="543"/>
      <c r="H185" s="542"/>
      <c r="I185" s="542"/>
      <c r="J185" s="542"/>
      <c r="K185" s="543"/>
      <c r="L185" s="542"/>
      <c r="M185" s="86"/>
      <c r="N185" s="86"/>
      <c r="O185" s="86"/>
      <c r="P185" s="86"/>
      <c r="Q185" s="86"/>
      <c r="R185" s="6"/>
      <c r="S185" s="6"/>
      <c r="T185" s="6"/>
      <c r="U185" s="544"/>
      <c r="V185" s="86"/>
      <c r="W185" s="6"/>
    </row>
    <row r="186" spans="1:23" hidden="1">
      <c r="A186" s="66"/>
      <c r="B186" s="6"/>
      <c r="C186" s="6"/>
      <c r="D186" s="59"/>
      <c r="E186" s="542"/>
      <c r="F186" s="542"/>
      <c r="G186" s="543"/>
      <c r="H186" s="542"/>
      <c r="I186" s="542"/>
      <c r="J186" s="542"/>
      <c r="K186" s="543"/>
      <c r="L186" s="542"/>
      <c r="M186" s="86"/>
      <c r="N186" s="86"/>
      <c r="O186" s="86"/>
      <c r="P186" s="86"/>
      <c r="Q186" s="86"/>
      <c r="R186" s="6"/>
      <c r="S186" s="6"/>
      <c r="T186" s="6"/>
      <c r="U186" s="544"/>
      <c r="V186" s="86"/>
      <c r="W186" s="6"/>
    </row>
    <row r="187" spans="1:23" hidden="1">
      <c r="A187" s="66"/>
      <c r="B187" s="6"/>
      <c r="C187" s="6"/>
      <c r="D187" s="59"/>
      <c r="E187" s="542"/>
      <c r="F187" s="542"/>
      <c r="G187" s="543"/>
      <c r="H187" s="542"/>
      <c r="I187" s="542"/>
      <c r="J187" s="542"/>
      <c r="K187" s="543"/>
      <c r="L187" s="542"/>
      <c r="M187" s="86"/>
      <c r="N187" s="86"/>
      <c r="O187" s="86"/>
      <c r="P187" s="86"/>
      <c r="Q187" s="86"/>
      <c r="R187" s="6"/>
      <c r="S187" s="6"/>
      <c r="T187" s="6"/>
      <c r="U187" s="544"/>
      <c r="V187" s="86"/>
      <c r="W187" s="6"/>
    </row>
    <row r="188" spans="1:23" hidden="1">
      <c r="A188" s="66"/>
      <c r="B188" s="6"/>
      <c r="C188" s="6"/>
      <c r="D188" s="59"/>
      <c r="E188" s="542"/>
      <c r="F188" s="542"/>
      <c r="G188" s="543"/>
      <c r="H188" s="542"/>
      <c r="I188" s="542"/>
      <c r="J188" s="542"/>
      <c r="K188" s="543"/>
      <c r="L188" s="542"/>
      <c r="M188" s="86"/>
      <c r="N188" s="86"/>
      <c r="O188" s="86"/>
      <c r="P188" s="86"/>
      <c r="Q188" s="86"/>
      <c r="R188" s="6"/>
      <c r="S188" s="6"/>
      <c r="T188" s="6"/>
      <c r="U188" s="544"/>
      <c r="V188" s="86"/>
      <c r="W188" s="6"/>
    </row>
    <row r="189" spans="1:23" hidden="1">
      <c r="A189" s="66"/>
      <c r="B189" s="6"/>
      <c r="C189" s="6"/>
      <c r="D189" s="59"/>
      <c r="E189" s="542"/>
      <c r="F189" s="542"/>
      <c r="G189" s="543"/>
      <c r="H189" s="542"/>
      <c r="I189" s="542"/>
      <c r="J189" s="542"/>
      <c r="K189" s="543"/>
      <c r="L189" s="542"/>
      <c r="M189" s="86"/>
      <c r="N189" s="86"/>
      <c r="O189" s="86"/>
      <c r="P189" s="86"/>
      <c r="Q189" s="86"/>
      <c r="R189" s="6"/>
      <c r="S189" s="6"/>
      <c r="T189" s="6"/>
      <c r="U189" s="544"/>
      <c r="V189" s="86"/>
      <c r="W189" s="6"/>
    </row>
    <row r="190" spans="1:23" hidden="1">
      <c r="A190" s="66"/>
      <c r="B190" s="6"/>
      <c r="C190" s="6"/>
      <c r="D190" s="59"/>
      <c r="E190" s="542"/>
      <c r="F190" s="542"/>
      <c r="G190" s="543"/>
      <c r="H190" s="542"/>
      <c r="I190" s="542"/>
      <c r="J190" s="542"/>
      <c r="K190" s="543"/>
      <c r="L190" s="542"/>
      <c r="M190" s="86"/>
      <c r="N190" s="86"/>
      <c r="O190" s="86"/>
      <c r="P190" s="86"/>
      <c r="Q190" s="86"/>
      <c r="R190" s="6"/>
      <c r="S190" s="6"/>
      <c r="T190" s="6"/>
      <c r="U190" s="544"/>
      <c r="V190" s="86"/>
      <c r="W190" s="6"/>
    </row>
    <row r="191" spans="1:23" hidden="1">
      <c r="A191" s="66"/>
      <c r="B191" s="6"/>
      <c r="C191" s="6"/>
      <c r="D191" s="59"/>
      <c r="E191" s="542"/>
      <c r="F191" s="542"/>
      <c r="G191" s="543"/>
      <c r="H191" s="542"/>
      <c r="I191" s="542"/>
      <c r="J191" s="542"/>
      <c r="K191" s="543"/>
      <c r="L191" s="542"/>
      <c r="M191" s="86"/>
      <c r="N191" s="86"/>
      <c r="O191" s="86"/>
      <c r="P191" s="86"/>
      <c r="Q191" s="86"/>
      <c r="R191" s="6"/>
      <c r="S191" s="6"/>
      <c r="T191" s="6"/>
      <c r="U191" s="544"/>
      <c r="V191" s="86"/>
      <c r="W191" s="6"/>
    </row>
    <row r="192" spans="1:23" hidden="1">
      <c r="A192" s="66"/>
      <c r="B192" s="6"/>
      <c r="C192" s="6"/>
      <c r="D192" s="59"/>
      <c r="E192" s="542"/>
      <c r="F192" s="542"/>
      <c r="G192" s="543"/>
      <c r="H192" s="542"/>
      <c r="I192" s="542"/>
      <c r="J192" s="542"/>
      <c r="K192" s="543"/>
      <c r="L192" s="542"/>
      <c r="M192" s="86"/>
      <c r="N192" s="86"/>
      <c r="O192" s="86"/>
      <c r="P192" s="86"/>
      <c r="Q192" s="86"/>
      <c r="R192" s="6"/>
      <c r="S192" s="6"/>
      <c r="T192" s="6"/>
      <c r="U192" s="544"/>
      <c r="V192" s="86"/>
      <c r="W192" s="6"/>
    </row>
    <row r="193" spans="1:23" hidden="1">
      <c r="A193" s="66"/>
      <c r="B193" s="6"/>
      <c r="C193" s="6"/>
      <c r="D193" s="59"/>
      <c r="E193" s="542"/>
      <c r="F193" s="542"/>
      <c r="G193" s="543"/>
      <c r="H193" s="542"/>
      <c r="I193" s="542"/>
      <c r="J193" s="542"/>
      <c r="K193" s="543"/>
      <c r="L193" s="542"/>
      <c r="M193" s="86"/>
      <c r="N193" s="86"/>
      <c r="O193" s="86"/>
      <c r="P193" s="86"/>
      <c r="Q193" s="86"/>
      <c r="R193" s="6"/>
      <c r="S193" s="6"/>
      <c r="T193" s="6"/>
      <c r="U193" s="544"/>
      <c r="V193" s="86"/>
      <c r="W193" s="6"/>
    </row>
    <row r="194" spans="1:23" hidden="1">
      <c r="A194" s="66"/>
      <c r="B194" s="6"/>
      <c r="C194" s="6"/>
      <c r="D194" s="59"/>
      <c r="E194" s="542"/>
      <c r="F194" s="542"/>
      <c r="G194" s="543"/>
      <c r="H194" s="542"/>
      <c r="I194" s="542"/>
      <c r="J194" s="542"/>
      <c r="K194" s="543"/>
      <c r="L194" s="542"/>
      <c r="M194" s="86"/>
      <c r="N194" s="86"/>
      <c r="O194" s="86"/>
      <c r="P194" s="86"/>
      <c r="Q194" s="86"/>
      <c r="R194" s="6"/>
      <c r="S194" s="6"/>
      <c r="T194" s="6"/>
      <c r="U194" s="544"/>
      <c r="V194" s="86"/>
      <c r="W194" s="6"/>
    </row>
    <row r="195" spans="1:23" hidden="1">
      <c r="A195" s="66"/>
      <c r="B195" s="6"/>
      <c r="C195" s="6"/>
      <c r="D195" s="59"/>
      <c r="E195" s="542"/>
      <c r="F195" s="542"/>
      <c r="G195" s="543"/>
      <c r="H195" s="542"/>
      <c r="I195" s="542"/>
      <c r="J195" s="542"/>
      <c r="K195" s="543"/>
      <c r="L195" s="542"/>
      <c r="M195" s="86"/>
      <c r="N195" s="86"/>
      <c r="O195" s="86"/>
      <c r="P195" s="86"/>
      <c r="Q195" s="86"/>
      <c r="R195" s="6"/>
      <c r="S195" s="6"/>
      <c r="T195" s="6"/>
      <c r="U195" s="544"/>
      <c r="V195" s="86"/>
      <c r="W195" s="6"/>
    </row>
    <row r="196" spans="1:23" hidden="1">
      <c r="A196" s="66"/>
      <c r="B196" s="6"/>
      <c r="C196" s="6"/>
      <c r="D196" s="59"/>
      <c r="E196" s="542"/>
      <c r="F196" s="542"/>
      <c r="G196" s="543"/>
      <c r="H196" s="542"/>
      <c r="I196" s="542"/>
      <c r="J196" s="542"/>
      <c r="K196" s="543"/>
      <c r="L196" s="542"/>
      <c r="M196" s="86"/>
      <c r="N196" s="86"/>
      <c r="O196" s="86"/>
      <c r="P196" s="86"/>
      <c r="Q196" s="86"/>
      <c r="R196" s="6"/>
      <c r="S196" s="6"/>
      <c r="T196" s="6"/>
      <c r="U196" s="544"/>
      <c r="V196" s="86"/>
      <c r="W196" s="6"/>
    </row>
    <row r="197" spans="1:23" hidden="1">
      <c r="A197" s="66"/>
      <c r="B197" s="6"/>
      <c r="C197" s="6"/>
      <c r="D197" s="59"/>
      <c r="E197" s="542"/>
      <c r="F197" s="542"/>
      <c r="G197" s="543"/>
      <c r="H197" s="542"/>
      <c r="I197" s="542"/>
      <c r="J197" s="542"/>
      <c r="K197" s="543"/>
      <c r="L197" s="542"/>
      <c r="M197" s="86"/>
      <c r="N197" s="86"/>
      <c r="O197" s="86"/>
      <c r="P197" s="86"/>
      <c r="Q197" s="86"/>
      <c r="R197" s="6"/>
      <c r="S197" s="6"/>
      <c r="T197" s="6"/>
      <c r="U197" s="544"/>
      <c r="V197" s="86"/>
      <c r="W197" s="6"/>
    </row>
    <row r="198" spans="1:23" hidden="1">
      <c r="A198" s="66"/>
      <c r="B198" s="6"/>
      <c r="C198" s="6"/>
      <c r="D198" s="59"/>
      <c r="E198" s="542"/>
      <c r="F198" s="542"/>
      <c r="G198" s="543"/>
      <c r="H198" s="542"/>
      <c r="I198" s="542"/>
      <c r="J198" s="542"/>
      <c r="K198" s="543"/>
      <c r="L198" s="542"/>
      <c r="M198" s="86"/>
      <c r="N198" s="86"/>
      <c r="O198" s="86"/>
      <c r="P198" s="86"/>
      <c r="Q198" s="86"/>
      <c r="R198" s="6"/>
      <c r="S198" s="6"/>
      <c r="T198" s="6"/>
      <c r="U198" s="544"/>
      <c r="V198" s="86"/>
      <c r="W198" s="6"/>
    </row>
    <row r="199" spans="1:23" hidden="1">
      <c r="A199" s="66"/>
      <c r="B199" s="6"/>
      <c r="C199" s="6"/>
      <c r="D199" s="59"/>
      <c r="E199" s="542"/>
      <c r="F199" s="542"/>
      <c r="G199" s="543"/>
      <c r="H199" s="542"/>
      <c r="I199" s="542"/>
      <c r="J199" s="542"/>
      <c r="K199" s="543"/>
      <c r="L199" s="542"/>
      <c r="M199" s="86"/>
      <c r="N199" s="86"/>
      <c r="O199" s="86"/>
      <c r="P199" s="86"/>
      <c r="Q199" s="86"/>
      <c r="R199" s="6"/>
      <c r="S199" s="6"/>
      <c r="T199" s="6"/>
      <c r="U199" s="544"/>
      <c r="V199" s="86"/>
      <c r="W199" s="6"/>
    </row>
    <row r="200" spans="1:23" hidden="1">
      <c r="A200" s="66"/>
      <c r="B200" s="6"/>
      <c r="C200" s="6"/>
      <c r="D200" s="59"/>
      <c r="E200" s="542"/>
      <c r="F200" s="542"/>
      <c r="G200" s="543"/>
      <c r="H200" s="542"/>
      <c r="I200" s="542"/>
      <c r="J200" s="542"/>
      <c r="K200" s="543"/>
      <c r="L200" s="542"/>
      <c r="M200" s="86"/>
      <c r="N200" s="86"/>
      <c r="O200" s="86"/>
      <c r="P200" s="86"/>
      <c r="Q200" s="86"/>
      <c r="R200" s="6"/>
      <c r="S200" s="6"/>
      <c r="T200" s="6"/>
      <c r="U200" s="544"/>
      <c r="V200" s="86"/>
      <c r="W200" s="6"/>
    </row>
    <row r="201" spans="1:23" hidden="1">
      <c r="A201" s="66"/>
      <c r="B201" s="6"/>
      <c r="C201" s="6"/>
      <c r="D201" s="59"/>
      <c r="E201" s="542"/>
      <c r="F201" s="542"/>
      <c r="G201" s="543"/>
      <c r="H201" s="542"/>
      <c r="I201" s="542"/>
      <c r="J201" s="542"/>
      <c r="K201" s="543"/>
      <c r="L201" s="542"/>
      <c r="M201" s="86"/>
      <c r="N201" s="86"/>
      <c r="O201" s="86"/>
      <c r="P201" s="86"/>
      <c r="Q201" s="86"/>
      <c r="R201" s="6"/>
      <c r="S201" s="6"/>
      <c r="T201" s="6"/>
      <c r="U201" s="544"/>
      <c r="V201" s="86"/>
      <c r="W201" s="6"/>
    </row>
    <row r="202" spans="1:23" hidden="1">
      <c r="A202" s="66"/>
      <c r="B202" s="6"/>
      <c r="C202" s="6"/>
      <c r="D202" s="59"/>
      <c r="E202" s="542"/>
      <c r="F202" s="542"/>
      <c r="G202" s="543"/>
      <c r="H202" s="542"/>
      <c r="I202" s="542"/>
      <c r="J202" s="542"/>
      <c r="K202" s="543"/>
      <c r="L202" s="542"/>
      <c r="M202" s="86"/>
      <c r="N202" s="86"/>
      <c r="O202" s="86"/>
      <c r="P202" s="86"/>
      <c r="Q202" s="86"/>
      <c r="R202" s="6"/>
      <c r="S202" s="6"/>
      <c r="T202" s="6"/>
      <c r="U202" s="544"/>
      <c r="V202" s="86"/>
      <c r="W202" s="6"/>
    </row>
    <row r="203" spans="1:23" hidden="1">
      <c r="A203" s="66"/>
      <c r="B203" s="6"/>
      <c r="C203" s="6"/>
      <c r="D203" s="59"/>
      <c r="E203" s="542"/>
      <c r="F203" s="542"/>
      <c r="G203" s="543"/>
      <c r="H203" s="542"/>
      <c r="I203" s="542"/>
      <c r="J203" s="542"/>
      <c r="K203" s="543"/>
      <c r="L203" s="542"/>
      <c r="M203" s="86"/>
      <c r="N203" s="86"/>
      <c r="O203" s="86"/>
      <c r="P203" s="86"/>
      <c r="Q203" s="86"/>
      <c r="R203" s="6"/>
      <c r="S203" s="6"/>
      <c r="T203" s="6"/>
      <c r="U203" s="544"/>
      <c r="V203" s="86"/>
      <c r="W203" s="6"/>
    </row>
    <row r="204" spans="1:23" hidden="1">
      <c r="A204" s="66"/>
      <c r="B204" s="6"/>
      <c r="C204" s="6"/>
      <c r="D204" s="59"/>
      <c r="E204" s="542"/>
      <c r="F204" s="542"/>
      <c r="G204" s="543"/>
      <c r="H204" s="542"/>
      <c r="I204" s="542"/>
      <c r="J204" s="542"/>
      <c r="K204" s="543"/>
      <c r="L204" s="542"/>
      <c r="M204" s="86"/>
      <c r="N204" s="86"/>
      <c r="O204" s="86"/>
      <c r="P204" s="86"/>
      <c r="Q204" s="86"/>
      <c r="R204" s="6"/>
      <c r="S204" s="6"/>
      <c r="T204" s="6"/>
      <c r="U204" s="544"/>
      <c r="V204" s="86"/>
      <c r="W204" s="6"/>
    </row>
    <row r="205" spans="1:23" hidden="1">
      <c r="A205" s="66"/>
      <c r="B205" s="6"/>
      <c r="C205" s="6"/>
      <c r="D205" s="59"/>
      <c r="E205" s="542"/>
      <c r="F205" s="542"/>
      <c r="G205" s="543"/>
      <c r="H205" s="542"/>
      <c r="I205" s="542"/>
      <c r="J205" s="542"/>
      <c r="K205" s="543"/>
      <c r="L205" s="542"/>
      <c r="M205" s="86"/>
      <c r="N205" s="86"/>
      <c r="O205" s="86"/>
      <c r="P205" s="86"/>
      <c r="Q205" s="86"/>
      <c r="R205" s="6"/>
      <c r="S205" s="6"/>
      <c r="T205" s="6"/>
      <c r="U205" s="544"/>
      <c r="V205" s="86"/>
      <c r="W205" s="6"/>
    </row>
    <row r="206" spans="1:23" hidden="1">
      <c r="A206" s="66"/>
      <c r="B206" s="6"/>
      <c r="C206" s="6"/>
      <c r="D206" s="59"/>
      <c r="E206" s="542"/>
      <c r="F206" s="542"/>
      <c r="G206" s="543"/>
      <c r="H206" s="542"/>
      <c r="I206" s="542"/>
      <c r="J206" s="542"/>
      <c r="K206" s="543"/>
      <c r="L206" s="542"/>
      <c r="M206" s="86"/>
      <c r="N206" s="86"/>
      <c r="O206" s="86"/>
      <c r="P206" s="86"/>
      <c r="Q206" s="86"/>
      <c r="R206" s="6"/>
      <c r="S206" s="6"/>
      <c r="T206" s="6"/>
      <c r="U206" s="544"/>
      <c r="V206" s="86"/>
      <c r="W206" s="6"/>
    </row>
    <row r="207" spans="1:23" hidden="1">
      <c r="A207" s="66"/>
      <c r="B207" s="6"/>
      <c r="C207" s="6"/>
      <c r="D207" s="59"/>
      <c r="E207" s="542"/>
      <c r="F207" s="542"/>
      <c r="G207" s="543"/>
      <c r="H207" s="542"/>
      <c r="I207" s="542"/>
      <c r="J207" s="542"/>
      <c r="K207" s="543"/>
      <c r="L207" s="542"/>
      <c r="M207" s="86"/>
      <c r="N207" s="86"/>
      <c r="O207" s="86"/>
      <c r="P207" s="86"/>
      <c r="Q207" s="86"/>
      <c r="R207" s="6"/>
      <c r="S207" s="6"/>
      <c r="T207" s="6"/>
      <c r="U207" s="544"/>
      <c r="V207" s="86"/>
      <c r="W207" s="6"/>
    </row>
    <row r="208" spans="1:23" hidden="1">
      <c r="A208" s="66"/>
      <c r="B208" s="6"/>
      <c r="C208" s="6"/>
      <c r="D208" s="59"/>
      <c r="E208" s="542"/>
      <c r="F208" s="542"/>
      <c r="G208" s="543"/>
      <c r="H208" s="542"/>
      <c r="I208" s="542"/>
      <c r="J208" s="542"/>
      <c r="K208" s="543"/>
      <c r="L208" s="542"/>
      <c r="M208" s="86"/>
      <c r="N208" s="86"/>
      <c r="O208" s="86"/>
      <c r="P208" s="86"/>
      <c r="Q208" s="86"/>
      <c r="R208" s="6"/>
      <c r="S208" s="6"/>
      <c r="T208" s="6"/>
      <c r="U208" s="544"/>
      <c r="V208" s="86"/>
      <c r="W208" s="6"/>
    </row>
    <row r="209" spans="1:23" hidden="1">
      <c r="A209" s="66"/>
      <c r="B209" s="6"/>
      <c r="C209" s="6"/>
      <c r="D209" s="59"/>
      <c r="E209" s="542"/>
      <c r="F209" s="542"/>
      <c r="G209" s="543"/>
      <c r="H209" s="542"/>
      <c r="I209" s="542"/>
      <c r="J209" s="542"/>
      <c r="K209" s="543"/>
      <c r="L209" s="542"/>
      <c r="M209" s="86"/>
      <c r="N209" s="86"/>
      <c r="O209" s="86"/>
      <c r="P209" s="86"/>
      <c r="Q209" s="86"/>
      <c r="R209" s="6"/>
      <c r="S209" s="6"/>
      <c r="T209" s="6"/>
      <c r="U209" s="544"/>
      <c r="V209" s="86"/>
      <c r="W209" s="6"/>
    </row>
    <row r="210" spans="1:23" hidden="1">
      <c r="A210" s="66"/>
      <c r="B210" s="6"/>
      <c r="C210" s="6"/>
      <c r="D210" s="59"/>
      <c r="E210" s="542"/>
      <c r="F210" s="542"/>
      <c r="G210" s="543"/>
      <c r="H210" s="542"/>
      <c r="I210" s="542"/>
      <c r="J210" s="542"/>
      <c r="K210" s="543"/>
      <c r="L210" s="542"/>
      <c r="M210" s="86"/>
      <c r="N210" s="86"/>
      <c r="O210" s="86"/>
      <c r="P210" s="86"/>
      <c r="Q210" s="86"/>
      <c r="R210" s="6"/>
      <c r="S210" s="6"/>
      <c r="T210" s="6"/>
      <c r="U210" s="544"/>
      <c r="V210" s="86"/>
      <c r="W210" s="6"/>
    </row>
    <row r="211" spans="1:23" hidden="1">
      <c r="A211" s="66"/>
      <c r="B211" s="6"/>
      <c r="C211" s="6"/>
      <c r="D211" s="59"/>
      <c r="E211" s="542"/>
      <c r="F211" s="542"/>
      <c r="G211" s="543"/>
      <c r="H211" s="542"/>
      <c r="I211" s="542"/>
      <c r="J211" s="542"/>
      <c r="K211" s="543"/>
      <c r="L211" s="542"/>
      <c r="M211" s="86"/>
      <c r="N211" s="86"/>
      <c r="O211" s="86"/>
      <c r="P211" s="86"/>
      <c r="Q211" s="86"/>
      <c r="R211" s="6"/>
      <c r="S211" s="6"/>
      <c r="T211" s="6"/>
      <c r="U211" s="544"/>
      <c r="V211" s="86"/>
      <c r="W211" s="6"/>
    </row>
    <row r="212" spans="1:23" hidden="1">
      <c r="A212" s="66"/>
      <c r="B212" s="6"/>
      <c r="C212" s="6"/>
      <c r="D212" s="59"/>
      <c r="E212" s="542"/>
      <c r="F212" s="542"/>
      <c r="G212" s="543"/>
      <c r="H212" s="542"/>
      <c r="I212" s="542"/>
      <c r="J212" s="542"/>
      <c r="K212" s="543"/>
      <c r="L212" s="542"/>
      <c r="M212" s="86"/>
      <c r="N212" s="86"/>
      <c r="O212" s="86"/>
      <c r="P212" s="86"/>
      <c r="Q212" s="86"/>
      <c r="R212" s="6"/>
      <c r="S212" s="6"/>
      <c r="T212" s="6"/>
      <c r="U212" s="544"/>
      <c r="V212" s="86"/>
      <c r="W212" s="6"/>
    </row>
    <row r="213" spans="1:23" hidden="1">
      <c r="A213" s="66"/>
      <c r="B213" s="6"/>
      <c r="C213" s="6"/>
      <c r="D213" s="59"/>
      <c r="E213" s="542"/>
      <c r="F213" s="542"/>
      <c r="G213" s="543"/>
      <c r="H213" s="542"/>
      <c r="I213" s="542"/>
      <c r="J213" s="542"/>
      <c r="K213" s="543"/>
      <c r="L213" s="542"/>
      <c r="M213" s="86"/>
      <c r="N213" s="86"/>
      <c r="O213" s="86"/>
      <c r="P213" s="86"/>
      <c r="Q213" s="86"/>
      <c r="R213" s="6"/>
      <c r="S213" s="6"/>
      <c r="T213" s="6"/>
      <c r="U213" s="544"/>
      <c r="V213" s="86"/>
      <c r="W213" s="6"/>
    </row>
    <row r="214" spans="1:23" hidden="1">
      <c r="A214" s="66"/>
      <c r="B214" s="6"/>
      <c r="C214" s="6"/>
      <c r="D214" s="59"/>
      <c r="E214" s="542"/>
      <c r="F214" s="542"/>
      <c r="G214" s="543"/>
      <c r="H214" s="542"/>
      <c r="I214" s="542"/>
      <c r="J214" s="542"/>
      <c r="K214" s="543"/>
      <c r="L214" s="542"/>
      <c r="M214" s="86"/>
      <c r="N214" s="86"/>
      <c r="O214" s="86"/>
      <c r="P214" s="86"/>
      <c r="Q214" s="86"/>
      <c r="R214" s="6"/>
      <c r="S214" s="6"/>
      <c r="T214" s="6"/>
      <c r="U214" s="544"/>
      <c r="V214" s="86"/>
      <c r="W214" s="6"/>
    </row>
    <row r="215" spans="1:23" hidden="1">
      <c r="A215" s="66"/>
      <c r="B215" s="6"/>
      <c r="C215" s="6"/>
      <c r="D215" s="59"/>
      <c r="E215" s="542"/>
      <c r="F215" s="542"/>
      <c r="G215" s="543"/>
      <c r="H215" s="542"/>
      <c r="I215" s="542"/>
      <c r="J215" s="542"/>
      <c r="K215" s="543"/>
      <c r="L215" s="542"/>
      <c r="M215" s="86"/>
      <c r="N215" s="86"/>
      <c r="O215" s="86"/>
      <c r="P215" s="86"/>
      <c r="Q215" s="86"/>
      <c r="R215" s="6"/>
      <c r="S215" s="6"/>
      <c r="T215" s="6"/>
      <c r="U215" s="544"/>
      <c r="V215" s="86"/>
      <c r="W215" s="6"/>
    </row>
    <row r="216" spans="1:23" hidden="1">
      <c r="A216" s="66"/>
      <c r="B216" s="6"/>
      <c r="C216" s="6"/>
      <c r="D216" s="59"/>
      <c r="E216" s="542"/>
      <c r="F216" s="542"/>
      <c r="G216" s="543"/>
      <c r="H216" s="542"/>
      <c r="I216" s="542"/>
      <c r="J216" s="542"/>
      <c r="K216" s="543"/>
      <c r="L216" s="542"/>
      <c r="M216" s="86"/>
      <c r="N216" s="86"/>
      <c r="O216" s="86"/>
      <c r="P216" s="86"/>
      <c r="Q216" s="86"/>
      <c r="R216" s="6"/>
      <c r="S216" s="6"/>
      <c r="T216" s="6"/>
      <c r="U216" s="544"/>
      <c r="V216" s="86"/>
      <c r="W216" s="6"/>
    </row>
    <row r="217" spans="1:23">
      <c r="A217" s="66"/>
      <c r="B217" s="6"/>
      <c r="C217" s="6"/>
      <c r="D217" s="59"/>
      <c r="E217" s="542"/>
      <c r="F217" s="542"/>
      <c r="G217" s="543"/>
      <c r="H217" s="542"/>
      <c r="I217" s="542"/>
      <c r="J217" s="542"/>
      <c r="K217" s="543"/>
      <c r="L217" s="542"/>
      <c r="M217" s="86"/>
      <c r="N217" s="86"/>
      <c r="O217" s="86"/>
      <c r="P217" s="86"/>
      <c r="Q217" s="86"/>
      <c r="R217" s="6"/>
      <c r="S217" s="6"/>
      <c r="T217" s="6"/>
      <c r="U217" s="544"/>
      <c r="V217" s="86"/>
      <c r="W217" s="6"/>
    </row>
  </sheetData>
  <mergeCells count="10">
    <mergeCell ref="V6:V7"/>
    <mergeCell ref="E30:H30"/>
    <mergeCell ref="A8:A10"/>
    <mergeCell ref="B8:B10"/>
    <mergeCell ref="C8:C10"/>
    <mergeCell ref="A1:U1"/>
    <mergeCell ref="A2:U2"/>
    <mergeCell ref="A3:U3"/>
    <mergeCell ref="A4:U4"/>
    <mergeCell ref="D6:D7"/>
  </mergeCells>
  <conditionalFormatting sqref="E8:J11 L8:Q11 P12">
    <cfRule type="cellIs" dxfId="27" priority="2" stopIfTrue="1" operator="lessThan">
      <formula>40</formula>
    </cfRule>
  </conditionalFormatting>
  <conditionalFormatting sqref="K8:K11">
    <cfRule type="cellIs" dxfId="26" priority="1" operator="lessThan">
      <formula>40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4"/>
  <sheetViews>
    <sheetView workbookViewId="0">
      <selection activeCell="X17" sqref="X17"/>
    </sheetView>
  </sheetViews>
  <sheetFormatPr defaultRowHeight="12.6"/>
  <sheetData>
    <row r="1" spans="1:22" s="433" customFormat="1" ht="10.199999999999999">
      <c r="A1" s="713" t="s">
        <v>326</v>
      </c>
      <c r="B1" s="713"/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  <c r="N1" s="713"/>
      <c r="O1" s="713"/>
      <c r="P1" s="713"/>
      <c r="Q1" s="713"/>
      <c r="R1" s="713"/>
      <c r="S1" s="713"/>
      <c r="T1" s="713"/>
      <c r="U1" s="713"/>
    </row>
    <row r="2" spans="1:22" s="424" customFormat="1" ht="15.75" customHeight="1">
      <c r="A2" s="714"/>
      <c r="B2" s="714"/>
      <c r="C2" s="714"/>
      <c r="D2" s="714"/>
      <c r="E2" s="714"/>
      <c r="F2" s="714"/>
      <c r="G2" s="714"/>
      <c r="H2" s="714"/>
      <c r="I2" s="714"/>
      <c r="J2" s="714"/>
      <c r="K2" s="714"/>
      <c r="L2" s="714"/>
      <c r="M2" s="714"/>
      <c r="N2" s="714"/>
      <c r="O2" s="714"/>
      <c r="P2" s="714"/>
      <c r="Q2" s="714"/>
      <c r="R2" s="714"/>
      <c r="S2" s="714"/>
      <c r="T2" s="714"/>
      <c r="U2" s="714"/>
    </row>
    <row r="3" spans="1:22" s="424" customFormat="1" ht="15.75" customHeight="1">
      <c r="A3" s="713" t="s">
        <v>0</v>
      </c>
      <c r="B3" s="713"/>
      <c r="C3" s="713"/>
      <c r="D3" s="713"/>
      <c r="E3" s="713"/>
      <c r="F3" s="713"/>
      <c r="G3" s="713"/>
      <c r="H3" s="713"/>
      <c r="I3" s="713"/>
      <c r="J3" s="713"/>
      <c r="K3" s="713"/>
      <c r="L3" s="713"/>
      <c r="M3" s="713"/>
      <c r="N3" s="713"/>
      <c r="O3" s="713"/>
      <c r="P3" s="713"/>
      <c r="Q3" s="713"/>
      <c r="R3" s="713"/>
      <c r="S3" s="713"/>
      <c r="T3" s="713"/>
      <c r="U3" s="713"/>
    </row>
    <row r="4" spans="1:22" s="424" customFormat="1" ht="18" customHeight="1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</row>
    <row r="5" spans="1:22" s="424" customFormat="1" ht="10.199999999999999">
      <c r="A5" s="713" t="s">
        <v>368</v>
      </c>
      <c r="B5" s="713"/>
      <c r="C5" s="713"/>
      <c r="D5" s="713"/>
      <c r="E5" s="713"/>
      <c r="F5" s="713"/>
      <c r="G5" s="713"/>
      <c r="H5" s="713"/>
      <c r="I5" s="713"/>
      <c r="J5" s="713"/>
      <c r="K5" s="713"/>
      <c r="L5" s="713"/>
      <c r="M5" s="713"/>
      <c r="N5" s="713"/>
      <c r="O5" s="713"/>
      <c r="P5" s="713"/>
      <c r="Q5" s="713"/>
      <c r="R5" s="713"/>
      <c r="S5" s="713"/>
      <c r="T5" s="713"/>
      <c r="U5" s="713"/>
    </row>
    <row r="6" spans="1:22" s="424" customFormat="1" ht="15.75" customHeight="1">
      <c r="A6" s="714"/>
      <c r="B6" s="714"/>
      <c r="C6" s="714"/>
      <c r="D6" s="714"/>
      <c r="E6" s="714"/>
      <c r="F6" s="714"/>
      <c r="G6" s="714"/>
      <c r="H6" s="714"/>
      <c r="I6" s="714"/>
      <c r="J6" s="714"/>
      <c r="K6" s="714"/>
      <c r="L6" s="714"/>
      <c r="M6" s="714"/>
      <c r="N6" s="714"/>
      <c r="O6" s="714"/>
      <c r="P6" s="714"/>
      <c r="Q6" s="714"/>
      <c r="R6" s="714"/>
      <c r="S6" s="714"/>
      <c r="T6" s="714"/>
      <c r="U6" s="714"/>
    </row>
    <row r="7" spans="1:22" s="424" customFormat="1" ht="15.75" customHeight="1">
      <c r="A7" s="714"/>
      <c r="B7" s="714"/>
      <c r="C7" s="714"/>
      <c r="D7" s="714"/>
      <c r="E7" s="714"/>
      <c r="F7" s="714"/>
      <c r="G7" s="714"/>
      <c r="H7" s="714"/>
      <c r="I7" s="714"/>
      <c r="J7" s="714"/>
      <c r="K7" s="714"/>
      <c r="L7" s="714"/>
      <c r="M7" s="714"/>
      <c r="N7" s="714"/>
      <c r="O7" s="714"/>
      <c r="P7" s="714"/>
      <c r="Q7" s="714"/>
      <c r="R7" s="714"/>
      <c r="S7" s="714"/>
      <c r="T7" s="714"/>
      <c r="U7" s="714"/>
    </row>
    <row r="8" spans="1:22" s="424" customFormat="1" ht="10.199999999999999">
      <c r="A8" s="712" t="s">
        <v>495</v>
      </c>
      <c r="B8" s="712"/>
      <c r="C8" s="712"/>
      <c r="D8" s="712"/>
      <c r="E8" s="712"/>
      <c r="F8" s="712"/>
      <c r="G8" s="712"/>
      <c r="H8" s="712"/>
      <c r="I8" s="712"/>
      <c r="J8" s="712"/>
      <c r="K8" s="712"/>
      <c r="L8" s="712"/>
      <c r="M8" s="712"/>
      <c r="N8" s="712"/>
      <c r="O8" s="712"/>
      <c r="P8" s="712"/>
      <c r="Q8" s="712"/>
      <c r="R8" s="712"/>
      <c r="S8" s="712"/>
      <c r="T8" s="712"/>
      <c r="U8" s="712"/>
    </row>
    <row r="9" spans="1:22" s="424" customFormat="1" ht="10.199999999999999">
      <c r="A9" s="595"/>
      <c r="B9" s="596"/>
      <c r="C9" s="595"/>
      <c r="D9" s="597"/>
      <c r="E9" s="597">
        <v>1</v>
      </c>
      <c r="F9" s="598">
        <v>2</v>
      </c>
      <c r="G9" s="597">
        <v>3</v>
      </c>
      <c r="H9" s="597">
        <v>4</v>
      </c>
      <c r="I9" s="598">
        <v>5</v>
      </c>
      <c r="J9" s="597">
        <v>6</v>
      </c>
      <c r="K9" s="597">
        <v>7</v>
      </c>
      <c r="L9" s="598">
        <v>8</v>
      </c>
      <c r="M9" s="597">
        <v>9</v>
      </c>
      <c r="N9" s="597">
        <v>10</v>
      </c>
      <c r="O9" s="598">
        <v>11</v>
      </c>
      <c r="P9" s="597">
        <v>12</v>
      </c>
      <c r="Q9" s="597">
        <v>13</v>
      </c>
      <c r="R9" s="599"/>
      <c r="S9" s="600"/>
      <c r="T9" s="601"/>
      <c r="U9" s="602"/>
    </row>
    <row r="10" spans="1:22" s="423" customFormat="1" ht="20.399999999999999">
      <c r="A10" s="603" t="s">
        <v>496</v>
      </c>
      <c r="B10" s="603" t="s">
        <v>497</v>
      </c>
      <c r="C10" s="603" t="s">
        <v>1</v>
      </c>
      <c r="D10" s="604"/>
      <c r="E10" s="605" t="s">
        <v>498</v>
      </c>
      <c r="F10" s="606" t="s">
        <v>56</v>
      </c>
      <c r="G10" s="605" t="s">
        <v>484</v>
      </c>
      <c r="H10" s="605" t="s">
        <v>55</v>
      </c>
      <c r="I10" s="606" t="s">
        <v>499</v>
      </c>
      <c r="J10" s="607" t="s">
        <v>500</v>
      </c>
      <c r="K10" s="605" t="s">
        <v>501</v>
      </c>
      <c r="L10" s="608" t="s">
        <v>377</v>
      </c>
      <c r="M10" s="605" t="s">
        <v>376</v>
      </c>
      <c r="N10" s="606" t="s">
        <v>364</v>
      </c>
      <c r="O10" s="606" t="s">
        <v>374</v>
      </c>
      <c r="P10" s="607" t="s">
        <v>375</v>
      </c>
      <c r="Q10" s="605" t="s">
        <v>502</v>
      </c>
      <c r="R10" s="609" t="s">
        <v>2</v>
      </c>
      <c r="S10" s="605" t="s">
        <v>33</v>
      </c>
      <c r="T10" s="610" t="s">
        <v>355</v>
      </c>
      <c r="U10" s="611" t="s">
        <v>503</v>
      </c>
    </row>
    <row r="11" spans="1:22" s="424" customFormat="1" ht="10.199999999999999">
      <c r="A11" s="717">
        <v>1</v>
      </c>
      <c r="B11" s="720" t="s">
        <v>504</v>
      </c>
      <c r="C11" s="720" t="s">
        <v>505</v>
      </c>
      <c r="D11" s="612" t="s">
        <v>506</v>
      </c>
      <c r="E11" s="471">
        <f>VLOOKUP(B11,'[15]EEE 2202'!$B$12:$P$99,15,FALSE)</f>
        <v>57</v>
      </c>
      <c r="F11" s="471">
        <f>VLOOKUP(B11,'[15]EMT 2102'!$B$12:$P$96,15,FALSE)</f>
        <v>51</v>
      </c>
      <c r="G11" s="471">
        <f>VLOOKUP(B11,'[15]EMT 2103'!$B$12:$P$96,15,FALSE)</f>
        <v>49</v>
      </c>
      <c r="H11" s="471">
        <f>VLOOKUP(B11,'[15]EMT 2101'!$B$12:$P$96,15,FALSE)</f>
        <v>70</v>
      </c>
      <c r="I11" s="471">
        <f>VLOOKUP(B11,'[15]SMA 2270'!$B$17:$S$103,18,FALSE)</f>
        <v>56</v>
      </c>
      <c r="J11" s="471">
        <f>VLOOKUP(B11,'[15]SMA 2271'!$B$9:$R$105,17,FALSE)</f>
        <v>57.833333333333336</v>
      </c>
      <c r="K11" s="471">
        <f>VLOOKUP([15]consolidated!B11,'[15]SMA 2175'!$B$14:$S$104,18,FALSE)</f>
        <v>64</v>
      </c>
      <c r="L11" s="471">
        <f>VLOOKUP(B11,'[15]EMT 2205'!$B$12:$P$101,15,FALSE)</f>
        <v>28</v>
      </c>
      <c r="M11" s="471" t="str">
        <f>VLOOKUP(B11,'[15]EMT 2204'!$B$12:$P$97,15,FALSE)</f>
        <v>21.7C</v>
      </c>
      <c r="N11" s="471">
        <f>VLOOKUP(B11,'[15]EMT 2201'!$B$12:$P$101,15,FALSE)</f>
        <v>59</v>
      </c>
      <c r="O11" s="471">
        <f>VLOOKUP(B11,'[15]EMT 2202'!$B$12:$P$108,15,FALSE)</f>
        <v>62</v>
      </c>
      <c r="P11" s="471">
        <f>VLOOKUP(B11,'[15]EMT 2203'!$B$12:$P$108,15,FALSE)</f>
        <v>56</v>
      </c>
      <c r="Q11" s="471">
        <f>VLOOKUP(B11,'[15]SMA 2371'!$B$17:$S$102,18,FALSE)</f>
        <v>46</v>
      </c>
      <c r="R11" s="472">
        <f t="shared" ref="R11:R17" si="0">COUNTA(E11:Q11)</f>
        <v>13</v>
      </c>
      <c r="S11" s="613">
        <f t="shared" ref="S11:S17" si="1">SUM(E11:Q11)</f>
        <v>655.83333333333326</v>
      </c>
      <c r="T11" s="614">
        <f t="shared" ref="T11:T12" si="2">IF(COUNTA(R11)&gt;0,S11/R11,"")</f>
        <v>50.448717948717942</v>
      </c>
      <c r="U11" s="474" t="s">
        <v>507</v>
      </c>
    </row>
    <row r="12" spans="1:22" s="424" customFormat="1" ht="10.199999999999999">
      <c r="A12" s="718"/>
      <c r="B12" s="721"/>
      <c r="C12" s="721"/>
      <c r="D12" s="612" t="s">
        <v>508</v>
      </c>
      <c r="E12" s="471">
        <v>57</v>
      </c>
      <c r="F12" s="471">
        <v>51</v>
      </c>
      <c r="G12" s="471">
        <v>49</v>
      </c>
      <c r="H12" s="471">
        <v>70</v>
      </c>
      <c r="I12" s="471">
        <v>56</v>
      </c>
      <c r="J12" s="471">
        <v>57.833333333333336</v>
      </c>
      <c r="K12" s="471">
        <v>64</v>
      </c>
      <c r="L12" s="471">
        <v>28</v>
      </c>
      <c r="M12" s="471">
        <v>63</v>
      </c>
      <c r="N12" s="471">
        <v>59</v>
      </c>
      <c r="O12" s="471">
        <v>62</v>
      </c>
      <c r="P12" s="471">
        <v>56</v>
      </c>
      <c r="Q12" s="471">
        <v>46</v>
      </c>
      <c r="R12" s="472">
        <f t="shared" si="0"/>
        <v>13</v>
      </c>
      <c r="S12" s="613">
        <f t="shared" si="1"/>
        <v>718.83333333333326</v>
      </c>
      <c r="T12" s="614">
        <f t="shared" si="2"/>
        <v>55.294871794871788</v>
      </c>
      <c r="U12" s="474" t="s">
        <v>509</v>
      </c>
    </row>
    <row r="13" spans="1:22" s="424" customFormat="1" ht="10.199999999999999">
      <c r="A13" s="718"/>
      <c r="B13" s="721"/>
      <c r="C13" s="721"/>
      <c r="D13" s="612" t="s">
        <v>481</v>
      </c>
      <c r="E13" s="471">
        <v>57</v>
      </c>
      <c r="F13" s="471">
        <v>51</v>
      </c>
      <c r="G13" s="471">
        <v>49</v>
      </c>
      <c r="H13" s="471">
        <v>70</v>
      </c>
      <c r="I13" s="471">
        <v>56</v>
      </c>
      <c r="J13" s="471">
        <v>57.833333333333336</v>
      </c>
      <c r="K13" s="471">
        <v>64</v>
      </c>
      <c r="L13" s="471">
        <v>0</v>
      </c>
      <c r="M13" s="471">
        <v>63</v>
      </c>
      <c r="N13" s="471">
        <v>59</v>
      </c>
      <c r="O13" s="471">
        <v>62</v>
      </c>
      <c r="P13" s="471">
        <v>56</v>
      </c>
      <c r="Q13" s="471">
        <v>46</v>
      </c>
      <c r="R13" s="472">
        <f t="shared" si="0"/>
        <v>13</v>
      </c>
      <c r="S13" s="613">
        <f t="shared" si="1"/>
        <v>690.83333333333326</v>
      </c>
      <c r="T13" s="614">
        <f>IF(COUNTA(R13)&gt;0,S13/R13,"")</f>
        <v>53.141025641025635</v>
      </c>
      <c r="U13" s="474" t="s">
        <v>510</v>
      </c>
    </row>
    <row r="14" spans="1:22" s="424" customFormat="1" ht="10.199999999999999">
      <c r="A14" s="718"/>
      <c r="B14" s="721"/>
      <c r="C14" s="721"/>
      <c r="D14" s="612" t="s">
        <v>480</v>
      </c>
      <c r="E14" s="471">
        <v>57</v>
      </c>
      <c r="F14" s="471">
        <v>51</v>
      </c>
      <c r="G14" s="471">
        <v>49</v>
      </c>
      <c r="H14" s="471">
        <v>70</v>
      </c>
      <c r="I14" s="471">
        <v>56</v>
      </c>
      <c r="J14" s="471">
        <v>57.833333333333336</v>
      </c>
      <c r="K14" s="471">
        <v>64</v>
      </c>
      <c r="L14" s="471">
        <v>0</v>
      </c>
      <c r="M14" s="471">
        <v>63</v>
      </c>
      <c r="N14" s="471">
        <v>59</v>
      </c>
      <c r="O14" s="471">
        <v>62</v>
      </c>
      <c r="P14" s="471">
        <v>56</v>
      </c>
      <c r="Q14" s="471">
        <v>46</v>
      </c>
      <c r="R14" s="472">
        <f t="shared" si="0"/>
        <v>13</v>
      </c>
      <c r="S14" s="613">
        <f t="shared" si="1"/>
        <v>690.83333333333326</v>
      </c>
      <c r="T14" s="614">
        <f>IF(COUNTA(R14)&gt;0,S14/R14,"")</f>
        <v>53.141025641025635</v>
      </c>
      <c r="U14" s="474" t="s">
        <v>511</v>
      </c>
    </row>
    <row r="15" spans="1:22" s="424" customFormat="1" ht="10.199999999999999">
      <c r="A15" s="718"/>
      <c r="B15" s="721"/>
      <c r="C15" s="721"/>
      <c r="D15" s="612" t="s">
        <v>486</v>
      </c>
      <c r="E15" s="471">
        <v>57</v>
      </c>
      <c r="F15" s="471">
        <v>51</v>
      </c>
      <c r="G15" s="471">
        <v>49</v>
      </c>
      <c r="H15" s="471">
        <v>70</v>
      </c>
      <c r="I15" s="471">
        <v>56</v>
      </c>
      <c r="J15" s="471">
        <v>57.833333333333336</v>
      </c>
      <c r="K15" s="471">
        <v>64</v>
      </c>
      <c r="L15" s="471">
        <v>0</v>
      </c>
      <c r="M15" s="471">
        <v>63</v>
      </c>
      <c r="N15" s="471">
        <v>59</v>
      </c>
      <c r="O15" s="471">
        <v>62</v>
      </c>
      <c r="P15" s="471">
        <v>56</v>
      </c>
      <c r="Q15" s="471">
        <v>46</v>
      </c>
      <c r="R15" s="472">
        <f t="shared" si="0"/>
        <v>13</v>
      </c>
      <c r="S15" s="613">
        <f t="shared" si="1"/>
        <v>690.83333333333326</v>
      </c>
      <c r="T15" s="614">
        <f>IF(COUNTA(R15)&gt;0,S15/R15,"")</f>
        <v>53.141025641025635</v>
      </c>
      <c r="U15" s="615" t="s">
        <v>489</v>
      </c>
    </row>
    <row r="16" spans="1:22" s="424" customFormat="1" ht="10.199999999999999">
      <c r="A16" s="719"/>
      <c r="B16" s="722"/>
      <c r="C16" s="722"/>
      <c r="D16" s="612" t="s">
        <v>512</v>
      </c>
      <c r="E16" s="471">
        <v>57</v>
      </c>
      <c r="F16" s="471">
        <v>51</v>
      </c>
      <c r="G16" s="471">
        <v>49</v>
      </c>
      <c r="H16" s="471">
        <v>70</v>
      </c>
      <c r="I16" s="471">
        <v>56</v>
      </c>
      <c r="J16" s="471">
        <v>57.833333333333336</v>
      </c>
      <c r="K16" s="471">
        <v>64</v>
      </c>
      <c r="L16" s="471">
        <v>0</v>
      </c>
      <c r="M16" s="471">
        <v>63</v>
      </c>
      <c r="N16" s="471">
        <v>59</v>
      </c>
      <c r="O16" s="471">
        <v>62</v>
      </c>
      <c r="P16" s="471">
        <v>56</v>
      </c>
      <c r="Q16" s="471">
        <v>46</v>
      </c>
      <c r="R16" s="472">
        <f t="shared" si="0"/>
        <v>13</v>
      </c>
      <c r="S16" s="613">
        <f t="shared" si="1"/>
        <v>690.83333333333326</v>
      </c>
      <c r="T16" s="614">
        <f>IF(COUNTA(R16)&gt;0,S16/R16,"")</f>
        <v>53.141025641025635</v>
      </c>
      <c r="U16" s="616" t="s">
        <v>513</v>
      </c>
      <c r="V16" s="424" t="s">
        <v>514</v>
      </c>
    </row>
    <row r="17" spans="1:24" s="474" customFormat="1" ht="10.199999999999999">
      <c r="A17" s="472"/>
      <c r="B17" s="617"/>
      <c r="C17" s="618"/>
      <c r="D17" s="619"/>
      <c r="E17" s="471">
        <v>57</v>
      </c>
      <c r="F17" s="471">
        <v>51</v>
      </c>
      <c r="G17" s="471">
        <v>49</v>
      </c>
      <c r="H17" s="471">
        <v>70</v>
      </c>
      <c r="I17" s="471">
        <v>56</v>
      </c>
      <c r="J17" s="471">
        <v>57.833333333333336</v>
      </c>
      <c r="K17" s="471">
        <v>64</v>
      </c>
      <c r="L17" s="471">
        <v>0</v>
      </c>
      <c r="M17" s="471">
        <v>63</v>
      </c>
      <c r="N17" s="471">
        <v>59</v>
      </c>
      <c r="O17" s="471">
        <v>62</v>
      </c>
      <c r="P17" s="471">
        <v>56</v>
      </c>
      <c r="Q17" s="471">
        <v>46</v>
      </c>
      <c r="R17" s="472">
        <f t="shared" si="0"/>
        <v>13</v>
      </c>
      <c r="S17" s="613">
        <f t="shared" si="1"/>
        <v>690.83333333333326</v>
      </c>
      <c r="T17" s="614">
        <f>IF(COUNTA(R17)&gt;0,S17/R17,"")</f>
        <v>53.141025641025635</v>
      </c>
      <c r="U17" s="616" t="s">
        <v>515</v>
      </c>
      <c r="X17" s="479"/>
    </row>
    <row r="18" spans="1:24" s="424" customFormat="1" ht="10.199999999999999">
      <c r="A18" s="594"/>
      <c r="B18" s="620"/>
      <c r="C18" s="621" t="s">
        <v>3</v>
      </c>
      <c r="D18" s="622"/>
      <c r="E18" s="622">
        <f t="shared" ref="E18:Q18" si="3">AVERAGE(E11:E15)</f>
        <v>57</v>
      </c>
      <c r="F18" s="622">
        <f t="shared" si="3"/>
        <v>51</v>
      </c>
      <c r="G18" s="622">
        <f t="shared" si="3"/>
        <v>49</v>
      </c>
      <c r="H18" s="622">
        <f t="shared" si="3"/>
        <v>70</v>
      </c>
      <c r="I18" s="622">
        <f t="shared" si="3"/>
        <v>56</v>
      </c>
      <c r="J18" s="622">
        <f t="shared" si="3"/>
        <v>57.833333333333336</v>
      </c>
      <c r="K18" s="622">
        <f t="shared" si="3"/>
        <v>64</v>
      </c>
      <c r="L18" s="622">
        <f t="shared" si="3"/>
        <v>11.2</v>
      </c>
      <c r="M18" s="622">
        <f t="shared" si="3"/>
        <v>63</v>
      </c>
      <c r="N18" s="622">
        <f t="shared" si="3"/>
        <v>59</v>
      </c>
      <c r="O18" s="622">
        <f t="shared" si="3"/>
        <v>62</v>
      </c>
      <c r="P18" s="622">
        <f t="shared" si="3"/>
        <v>56</v>
      </c>
      <c r="Q18" s="622">
        <f t="shared" si="3"/>
        <v>46</v>
      </c>
      <c r="R18" s="623"/>
      <c r="S18" s="623"/>
      <c r="T18" s="623"/>
      <c r="U18" s="431"/>
    </row>
    <row r="19" spans="1:24" s="424" customFormat="1" ht="10.199999999999999">
      <c r="A19" s="594"/>
      <c r="B19" s="620"/>
      <c r="C19" s="621" t="s">
        <v>5</v>
      </c>
      <c r="D19" s="432"/>
      <c r="E19" s="432">
        <f t="shared" ref="E19:Q19" si="4">STDEV(E11:E15)</f>
        <v>0</v>
      </c>
      <c r="F19" s="432">
        <f t="shared" si="4"/>
        <v>0</v>
      </c>
      <c r="G19" s="432">
        <f t="shared" si="4"/>
        <v>0</v>
      </c>
      <c r="H19" s="432">
        <f t="shared" si="4"/>
        <v>0</v>
      </c>
      <c r="I19" s="432">
        <f t="shared" si="4"/>
        <v>0</v>
      </c>
      <c r="J19" s="432">
        <f t="shared" si="4"/>
        <v>0</v>
      </c>
      <c r="K19" s="432">
        <f t="shared" si="4"/>
        <v>0</v>
      </c>
      <c r="L19" s="432">
        <f t="shared" si="4"/>
        <v>15.336231610144651</v>
      </c>
      <c r="M19" s="432">
        <f t="shared" si="4"/>
        <v>0</v>
      </c>
      <c r="N19" s="432">
        <f t="shared" si="4"/>
        <v>0</v>
      </c>
      <c r="O19" s="432">
        <f t="shared" si="4"/>
        <v>0</v>
      </c>
      <c r="P19" s="432">
        <f t="shared" si="4"/>
        <v>0</v>
      </c>
      <c r="Q19" s="432">
        <f t="shared" si="4"/>
        <v>0</v>
      </c>
      <c r="R19" s="624"/>
      <c r="S19" s="624"/>
      <c r="T19" s="624"/>
      <c r="U19" s="431"/>
    </row>
    <row r="20" spans="1:24" s="424" customFormat="1" ht="10.199999999999999">
      <c r="A20" s="594"/>
      <c r="B20" s="620"/>
      <c r="C20" s="621" t="s">
        <v>6</v>
      </c>
      <c r="D20" s="625"/>
      <c r="E20" s="625">
        <f t="shared" ref="E20:Q20" si="5">MAX(E11:E15)</f>
        <v>57</v>
      </c>
      <c r="F20" s="625">
        <f t="shared" si="5"/>
        <v>51</v>
      </c>
      <c r="G20" s="625">
        <f t="shared" si="5"/>
        <v>49</v>
      </c>
      <c r="H20" s="625">
        <f t="shared" si="5"/>
        <v>70</v>
      </c>
      <c r="I20" s="625">
        <f t="shared" si="5"/>
        <v>56</v>
      </c>
      <c r="J20" s="625">
        <f t="shared" si="5"/>
        <v>57.833333333333336</v>
      </c>
      <c r="K20" s="625">
        <f t="shared" si="5"/>
        <v>64</v>
      </c>
      <c r="L20" s="625">
        <f t="shared" si="5"/>
        <v>28</v>
      </c>
      <c r="M20" s="625">
        <f t="shared" si="5"/>
        <v>63</v>
      </c>
      <c r="N20" s="625">
        <f t="shared" si="5"/>
        <v>59</v>
      </c>
      <c r="O20" s="625">
        <f t="shared" si="5"/>
        <v>62</v>
      </c>
      <c r="P20" s="625">
        <f t="shared" si="5"/>
        <v>56</v>
      </c>
      <c r="Q20" s="625">
        <f t="shared" si="5"/>
        <v>46</v>
      </c>
      <c r="R20" s="625"/>
      <c r="S20" s="625"/>
      <c r="T20" s="625"/>
      <c r="U20" s="431"/>
    </row>
    <row r="21" spans="1:24" s="424" customFormat="1" ht="10.199999999999999">
      <c r="A21" s="594"/>
      <c r="B21" s="620"/>
      <c r="C21" s="621" t="s">
        <v>7</v>
      </c>
      <c r="D21" s="625"/>
      <c r="E21" s="625">
        <f t="shared" ref="E21:Q21" si="6">MIN(E11:E15)</f>
        <v>57</v>
      </c>
      <c r="F21" s="625">
        <f t="shared" si="6"/>
        <v>51</v>
      </c>
      <c r="G21" s="625">
        <f t="shared" si="6"/>
        <v>49</v>
      </c>
      <c r="H21" s="625">
        <f t="shared" si="6"/>
        <v>70</v>
      </c>
      <c r="I21" s="625">
        <f t="shared" si="6"/>
        <v>56</v>
      </c>
      <c r="J21" s="625">
        <f t="shared" si="6"/>
        <v>57.833333333333336</v>
      </c>
      <c r="K21" s="625">
        <f t="shared" si="6"/>
        <v>64</v>
      </c>
      <c r="L21" s="625">
        <f t="shared" si="6"/>
        <v>0</v>
      </c>
      <c r="M21" s="625">
        <f t="shared" si="6"/>
        <v>63</v>
      </c>
      <c r="N21" s="625">
        <f t="shared" si="6"/>
        <v>59</v>
      </c>
      <c r="O21" s="625">
        <f t="shared" si="6"/>
        <v>62</v>
      </c>
      <c r="P21" s="625">
        <f t="shared" si="6"/>
        <v>56</v>
      </c>
      <c r="Q21" s="625">
        <f t="shared" si="6"/>
        <v>46</v>
      </c>
      <c r="R21" s="625"/>
      <c r="S21" s="625"/>
      <c r="T21" s="625"/>
      <c r="U21" s="431"/>
    </row>
    <row r="22" spans="1:24" s="424" customFormat="1" ht="10.199999999999999">
      <c r="A22" s="594"/>
      <c r="B22" s="620"/>
      <c r="C22" s="621" t="s">
        <v>8</v>
      </c>
      <c r="D22" s="626"/>
      <c r="E22" s="626">
        <f t="shared" ref="E22:Q22" si="7">COUNTA(E11:E15)</f>
        <v>5</v>
      </c>
      <c r="F22" s="626">
        <f t="shared" si="7"/>
        <v>5</v>
      </c>
      <c r="G22" s="626">
        <f t="shared" si="7"/>
        <v>5</v>
      </c>
      <c r="H22" s="626">
        <f t="shared" si="7"/>
        <v>5</v>
      </c>
      <c r="I22" s="626">
        <f t="shared" si="7"/>
        <v>5</v>
      </c>
      <c r="J22" s="626">
        <f t="shared" si="7"/>
        <v>5</v>
      </c>
      <c r="K22" s="626">
        <f t="shared" si="7"/>
        <v>5</v>
      </c>
      <c r="L22" s="626">
        <f t="shared" si="7"/>
        <v>5</v>
      </c>
      <c r="M22" s="626">
        <f t="shared" si="7"/>
        <v>5</v>
      </c>
      <c r="N22" s="626">
        <f t="shared" si="7"/>
        <v>5</v>
      </c>
      <c r="O22" s="626">
        <f t="shared" si="7"/>
        <v>5</v>
      </c>
      <c r="P22" s="626">
        <f t="shared" si="7"/>
        <v>5</v>
      </c>
      <c r="Q22" s="626">
        <f t="shared" si="7"/>
        <v>5</v>
      </c>
      <c r="R22" s="626"/>
      <c r="S22" s="626"/>
      <c r="T22" s="626"/>
      <c r="U22" s="431"/>
    </row>
    <row r="23" spans="1:24" s="424" customFormat="1" ht="10.199999999999999">
      <c r="A23" s="594"/>
      <c r="B23" s="620"/>
      <c r="C23" s="621" t="s">
        <v>9</v>
      </c>
      <c r="D23" s="626"/>
      <c r="E23" s="626">
        <f t="shared" ref="E23:Q23" si="8">COUNTIF(E11:E15,"&gt;40")</f>
        <v>5</v>
      </c>
      <c r="F23" s="626">
        <f t="shared" si="8"/>
        <v>5</v>
      </c>
      <c r="G23" s="626">
        <f t="shared" si="8"/>
        <v>5</v>
      </c>
      <c r="H23" s="626">
        <f t="shared" si="8"/>
        <v>5</v>
      </c>
      <c r="I23" s="626">
        <f t="shared" si="8"/>
        <v>5</v>
      </c>
      <c r="J23" s="626">
        <f t="shared" si="8"/>
        <v>5</v>
      </c>
      <c r="K23" s="626">
        <f t="shared" si="8"/>
        <v>5</v>
      </c>
      <c r="L23" s="626">
        <f t="shared" si="8"/>
        <v>0</v>
      </c>
      <c r="M23" s="626">
        <f t="shared" si="8"/>
        <v>4</v>
      </c>
      <c r="N23" s="626">
        <f t="shared" si="8"/>
        <v>5</v>
      </c>
      <c r="O23" s="626">
        <f t="shared" si="8"/>
        <v>5</v>
      </c>
      <c r="P23" s="626">
        <f t="shared" si="8"/>
        <v>5</v>
      </c>
      <c r="Q23" s="626">
        <f t="shared" si="8"/>
        <v>5</v>
      </c>
      <c r="R23" s="626"/>
      <c r="S23" s="626"/>
      <c r="T23" s="626"/>
      <c r="U23" s="431"/>
    </row>
    <row r="24" spans="1:24" s="424" customFormat="1" ht="10.199999999999999">
      <c r="A24" s="594"/>
      <c r="B24" s="620"/>
      <c r="C24" s="621" t="s">
        <v>10</v>
      </c>
      <c r="D24" s="626"/>
      <c r="E24" s="626">
        <f t="shared" ref="E24:Q24" si="9">COUNTIF(E11:E15,"&lt;40")</f>
        <v>0</v>
      </c>
      <c r="F24" s="626">
        <f t="shared" si="9"/>
        <v>0</v>
      </c>
      <c r="G24" s="626">
        <f t="shared" si="9"/>
        <v>0</v>
      </c>
      <c r="H24" s="626">
        <f t="shared" si="9"/>
        <v>0</v>
      </c>
      <c r="I24" s="626">
        <f t="shared" si="9"/>
        <v>0</v>
      </c>
      <c r="J24" s="626">
        <f t="shared" si="9"/>
        <v>0</v>
      </c>
      <c r="K24" s="626">
        <f t="shared" si="9"/>
        <v>0</v>
      </c>
      <c r="L24" s="626">
        <f t="shared" si="9"/>
        <v>5</v>
      </c>
      <c r="M24" s="626">
        <f t="shared" si="9"/>
        <v>0</v>
      </c>
      <c r="N24" s="626">
        <f t="shared" si="9"/>
        <v>0</v>
      </c>
      <c r="O24" s="626">
        <f t="shared" si="9"/>
        <v>0</v>
      </c>
      <c r="P24" s="626">
        <f t="shared" si="9"/>
        <v>0</v>
      </c>
      <c r="Q24" s="626">
        <f t="shared" si="9"/>
        <v>0</v>
      </c>
      <c r="R24" s="626"/>
      <c r="S24" s="626"/>
      <c r="T24" s="626"/>
      <c r="U24" s="431"/>
    </row>
    <row r="25" spans="1:24" s="424" customFormat="1" ht="10.199999999999999">
      <c r="A25" s="594"/>
      <c r="B25" s="620"/>
      <c r="C25" s="621" t="s">
        <v>11</v>
      </c>
      <c r="D25" s="432"/>
      <c r="E25" s="626"/>
      <c r="F25" s="626"/>
      <c r="G25" s="626"/>
      <c r="H25" s="626"/>
      <c r="I25" s="626"/>
      <c r="J25" s="626"/>
      <c r="K25" s="626"/>
      <c r="L25" s="626"/>
      <c r="M25" s="626"/>
      <c r="N25" s="626"/>
      <c r="O25" s="626"/>
      <c r="P25" s="626"/>
      <c r="Q25" s="626"/>
      <c r="R25" s="626"/>
      <c r="S25" s="626"/>
      <c r="T25" s="626"/>
      <c r="U25" s="431"/>
    </row>
    <row r="26" spans="1:24" s="424" customFormat="1" ht="10.199999999999999">
      <c r="A26" s="594"/>
      <c r="B26" s="620"/>
      <c r="C26" s="620"/>
      <c r="D26" s="431"/>
      <c r="E26" s="431"/>
      <c r="F26" s="425"/>
      <c r="G26" s="425"/>
      <c r="H26" s="626"/>
      <c r="I26" s="626"/>
      <c r="J26" s="626"/>
      <c r="K26" s="626"/>
      <c r="L26" s="626"/>
      <c r="M26" s="626"/>
      <c r="N26" s="626"/>
      <c r="O26" s="626"/>
      <c r="P26" s="626"/>
      <c r="Q26" s="626"/>
      <c r="R26" s="431"/>
      <c r="S26" s="626"/>
      <c r="T26" s="627"/>
      <c r="U26" s="431"/>
    </row>
    <row r="27" spans="1:24" s="424" customFormat="1" ht="10.199999999999999">
      <c r="A27" s="594"/>
      <c r="B27" s="620"/>
      <c r="C27" s="620"/>
      <c r="D27" s="620"/>
      <c r="E27" s="723" t="s">
        <v>4</v>
      </c>
      <c r="F27" s="723"/>
      <c r="G27" s="626">
        <v>0</v>
      </c>
      <c r="H27" s="626"/>
      <c r="I27" s="626"/>
      <c r="J27" s="626"/>
      <c r="K27" s="626"/>
      <c r="L27" s="626"/>
      <c r="M27" s="626"/>
      <c r="N27" s="626"/>
      <c r="O27" s="626"/>
      <c r="P27" s="626"/>
      <c r="Q27" s="626"/>
      <c r="R27" s="431"/>
      <c r="S27" s="626"/>
      <c r="T27" s="627"/>
      <c r="U27" s="431"/>
    </row>
    <row r="28" spans="1:24" s="424" customFormat="1" ht="10.199999999999999">
      <c r="A28" s="594"/>
      <c r="B28" s="620"/>
      <c r="C28" s="628"/>
      <c r="D28" s="629"/>
      <c r="E28" s="723" t="s">
        <v>516</v>
      </c>
      <c r="F28" s="723"/>
      <c r="G28" s="626">
        <v>0</v>
      </c>
      <c r="H28" s="626"/>
      <c r="I28" s="626"/>
      <c r="J28" s="626"/>
      <c r="K28" s="626"/>
      <c r="L28" s="626"/>
      <c r="M28" s="626"/>
      <c r="N28" s="626"/>
      <c r="O28" s="626"/>
      <c r="P28" s="626"/>
      <c r="Q28" s="626"/>
      <c r="R28" s="431"/>
      <c r="S28" s="626"/>
      <c r="T28" s="627"/>
      <c r="U28" s="431"/>
    </row>
    <row r="29" spans="1:24" s="424" customFormat="1" ht="10.199999999999999">
      <c r="A29" s="594"/>
      <c r="B29" s="620"/>
      <c r="C29" s="628"/>
      <c r="D29" s="629"/>
      <c r="E29" s="723" t="s">
        <v>517</v>
      </c>
      <c r="F29" s="723"/>
      <c r="G29" s="626">
        <v>1</v>
      </c>
      <c r="H29" s="626"/>
      <c r="I29" s="626"/>
      <c r="J29" s="626"/>
      <c r="K29" s="626"/>
      <c r="L29" s="626"/>
      <c r="M29" s="626"/>
      <c r="N29" s="626"/>
      <c r="O29" s="626"/>
      <c r="P29" s="626"/>
      <c r="Q29" s="626"/>
      <c r="R29" s="431"/>
      <c r="S29" s="626"/>
      <c r="T29" s="627"/>
      <c r="U29" s="431"/>
    </row>
    <row r="30" spans="1:24" s="424" customFormat="1" ht="10.199999999999999">
      <c r="A30" s="594"/>
      <c r="B30" s="620"/>
      <c r="C30" s="628"/>
      <c r="D30" s="629"/>
      <c r="E30" s="715" t="s">
        <v>33</v>
      </c>
      <c r="F30" s="715"/>
      <c r="G30" s="630">
        <f>SUM(G27:G29)</f>
        <v>1</v>
      </c>
      <c r="H30" s="626"/>
      <c r="I30" s="626"/>
      <c r="J30" s="626"/>
      <c r="K30" s="626"/>
      <c r="L30" s="626"/>
      <c r="M30" s="626"/>
      <c r="N30" s="626"/>
      <c r="O30" s="626"/>
      <c r="P30" s="626"/>
      <c r="Q30" s="626"/>
      <c r="R30" s="431"/>
      <c r="S30" s="626"/>
      <c r="T30" s="627"/>
      <c r="U30" s="431"/>
    </row>
    <row r="31" spans="1:24" s="424" customFormat="1" ht="10.199999999999999">
      <c r="A31" s="594"/>
      <c r="B31" s="620"/>
      <c r="C31" s="628"/>
      <c r="D31" s="629"/>
      <c r="E31" s="629"/>
      <c r="F31" s="631"/>
      <c r="G31" s="626"/>
      <c r="H31" s="626"/>
      <c r="I31" s="626"/>
      <c r="J31" s="626"/>
      <c r="K31" s="626"/>
      <c r="L31" s="626"/>
      <c r="M31" s="632" t="s">
        <v>15</v>
      </c>
      <c r="N31" s="431"/>
      <c r="O31" s="431"/>
      <c r="P31" s="431"/>
      <c r="Q31" s="431"/>
      <c r="R31" s="431"/>
      <c r="S31" s="431"/>
      <c r="T31" s="627"/>
      <c r="U31" s="431"/>
    </row>
    <row r="32" spans="1:24" s="424" customFormat="1" ht="10.199999999999999">
      <c r="A32" s="594"/>
      <c r="B32" s="620"/>
      <c r="C32" s="628"/>
      <c r="D32" s="629"/>
      <c r="E32" s="629"/>
      <c r="F32" s="631"/>
      <c r="G32" s="626"/>
      <c r="H32" s="626"/>
      <c r="I32" s="626"/>
      <c r="J32" s="626"/>
      <c r="K32" s="626"/>
      <c r="L32" s="626"/>
      <c r="M32" s="633" t="s">
        <v>18</v>
      </c>
      <c r="N32" s="431"/>
      <c r="O32" s="431"/>
      <c r="P32" s="431"/>
      <c r="Q32" s="633" t="s">
        <v>19</v>
      </c>
      <c r="R32" s="431"/>
      <c r="S32" s="431"/>
      <c r="T32" s="627"/>
      <c r="U32" s="431"/>
    </row>
    <row r="33" spans="1:21" s="424" customFormat="1" ht="10.199999999999999">
      <c r="A33" s="594"/>
      <c r="B33" s="620"/>
      <c r="C33" s="716"/>
      <c r="D33" s="716"/>
      <c r="E33" s="716"/>
      <c r="F33" s="635"/>
      <c r="G33" s="630"/>
      <c r="H33" s="626"/>
      <c r="I33" s="626"/>
      <c r="J33" s="626"/>
      <c r="K33" s="626"/>
      <c r="L33" s="626"/>
      <c r="M33" s="431"/>
      <c r="N33" s="431"/>
      <c r="O33" s="425" t="s">
        <v>491</v>
      </c>
      <c r="P33" s="431"/>
      <c r="Q33" s="431"/>
      <c r="R33" s="431"/>
      <c r="S33" s="431"/>
      <c r="T33" s="627"/>
      <c r="U33" s="431"/>
    </row>
    <row r="34" spans="1:21" s="424" customFormat="1" ht="10.199999999999999">
      <c r="A34" s="594"/>
      <c r="B34" s="620"/>
      <c r="C34" s="634"/>
      <c r="D34" s="636"/>
      <c r="E34" s="636"/>
      <c r="F34" s="635"/>
      <c r="G34" s="630"/>
      <c r="H34" s="626"/>
      <c r="I34" s="626"/>
      <c r="J34" s="626"/>
      <c r="K34" s="626"/>
      <c r="L34" s="626"/>
      <c r="M34" s="431"/>
      <c r="N34" s="431"/>
      <c r="O34" s="425"/>
      <c r="P34" s="431"/>
      <c r="Q34" s="431"/>
      <c r="R34" s="431"/>
      <c r="S34" s="431"/>
      <c r="T34" s="627"/>
      <c r="U34" s="431"/>
    </row>
    <row r="35" spans="1:21" s="424" customFormat="1" ht="10.199999999999999">
      <c r="A35" s="594" t="s">
        <v>13</v>
      </c>
      <c r="B35" s="621" t="s">
        <v>518</v>
      </c>
      <c r="C35" s="620"/>
      <c r="D35" s="632" t="s">
        <v>14</v>
      </c>
      <c r="E35" s="632" t="s">
        <v>519</v>
      </c>
      <c r="F35" s="431"/>
      <c r="G35" s="431"/>
      <c r="H35" s="431"/>
      <c r="I35" s="431"/>
      <c r="J35" s="431"/>
      <c r="K35" s="431"/>
      <c r="L35" s="431"/>
      <c r="M35" s="637"/>
      <c r="N35" s="431"/>
      <c r="O35" s="431"/>
      <c r="P35" s="431"/>
      <c r="Q35" s="431"/>
      <c r="R35" s="431"/>
      <c r="S35" s="431"/>
      <c r="T35" s="431"/>
      <c r="U35" s="627"/>
    </row>
    <row r="36" spans="1:21" s="424" customFormat="1" ht="10.199999999999999">
      <c r="A36" s="594" t="s">
        <v>16</v>
      </c>
      <c r="B36" s="621" t="s">
        <v>520</v>
      </c>
      <c r="C36" s="620"/>
      <c r="D36" s="632" t="s">
        <v>17</v>
      </c>
      <c r="E36" s="638" t="s">
        <v>521</v>
      </c>
      <c r="F36" s="431"/>
      <c r="G36" s="431"/>
      <c r="H36" s="431"/>
      <c r="I36" s="431"/>
      <c r="J36" s="431"/>
      <c r="K36" s="431"/>
      <c r="L36" s="431"/>
      <c r="M36" s="637"/>
      <c r="N36" s="632" t="s">
        <v>24</v>
      </c>
      <c r="O36" s="431"/>
      <c r="P36" s="431"/>
      <c r="Q36" s="431"/>
      <c r="R36" s="431"/>
      <c r="S36" s="431"/>
      <c r="T36" s="431"/>
      <c r="U36" s="627"/>
    </row>
    <row r="37" spans="1:21" s="424" customFormat="1" ht="10.199999999999999">
      <c r="A37" s="594" t="s">
        <v>20</v>
      </c>
      <c r="B37" s="621" t="s">
        <v>522</v>
      </c>
      <c r="C37" s="620"/>
      <c r="D37" s="632" t="s">
        <v>21</v>
      </c>
      <c r="E37" s="431" t="s">
        <v>523</v>
      </c>
      <c r="F37" s="431"/>
      <c r="G37" s="431"/>
      <c r="H37" s="431"/>
      <c r="I37" s="431"/>
      <c r="J37" s="431"/>
      <c r="K37" s="431"/>
      <c r="L37" s="431"/>
      <c r="M37" s="637"/>
      <c r="N37" s="633" t="s">
        <v>18</v>
      </c>
      <c r="O37" s="431"/>
      <c r="P37" s="431"/>
      <c r="Q37" s="431"/>
      <c r="R37" s="431"/>
      <c r="S37" s="431"/>
      <c r="T37" s="431"/>
      <c r="U37" s="627"/>
    </row>
    <row r="38" spans="1:21" s="424" customFormat="1" ht="10.199999999999999">
      <c r="A38" s="594" t="s">
        <v>22</v>
      </c>
      <c r="B38" s="621" t="s">
        <v>524</v>
      </c>
      <c r="C38" s="620"/>
      <c r="D38" s="632"/>
      <c r="E38" s="638"/>
      <c r="F38" s="431"/>
      <c r="G38" s="431"/>
      <c r="H38" s="431"/>
      <c r="I38" s="431"/>
      <c r="J38" s="431"/>
      <c r="K38" s="431"/>
      <c r="L38" s="431"/>
      <c r="M38" s="637"/>
      <c r="N38" s="431"/>
      <c r="O38" s="431"/>
      <c r="P38" s="425" t="s">
        <v>493</v>
      </c>
      <c r="Q38" s="431"/>
      <c r="R38" s="431"/>
      <c r="S38" s="431"/>
      <c r="T38" s="431"/>
      <c r="U38" s="627"/>
    </row>
    <row r="39" spans="1:21" s="424" customFormat="1" ht="10.199999999999999">
      <c r="A39" s="594" t="s">
        <v>25</v>
      </c>
      <c r="B39" s="621" t="s">
        <v>525</v>
      </c>
      <c r="C39" s="620"/>
      <c r="D39" s="632"/>
      <c r="E39" s="638"/>
      <c r="F39" s="431"/>
      <c r="G39" s="431"/>
      <c r="H39" s="431"/>
      <c r="I39" s="431"/>
      <c r="J39" s="431"/>
      <c r="K39" s="431"/>
      <c r="L39" s="431"/>
      <c r="M39" s="637"/>
      <c r="N39" s="632" t="s">
        <v>39</v>
      </c>
      <c r="O39" s="431"/>
      <c r="P39" s="431"/>
      <c r="Q39" s="431"/>
      <c r="R39" s="431"/>
      <c r="S39" s="431"/>
      <c r="T39" s="431"/>
      <c r="U39" s="627"/>
    </row>
    <row r="40" spans="1:21" s="424" customFormat="1" ht="10.199999999999999">
      <c r="A40" s="594" t="s">
        <v>27</v>
      </c>
      <c r="B40" s="621" t="s">
        <v>526</v>
      </c>
      <c r="C40" s="620"/>
      <c r="D40" s="632"/>
      <c r="E40" s="638"/>
      <c r="F40" s="431"/>
      <c r="G40" s="431"/>
      <c r="H40" s="431"/>
      <c r="I40" s="431"/>
      <c r="J40" s="431"/>
      <c r="K40" s="431"/>
      <c r="L40" s="431"/>
      <c r="M40" s="637"/>
      <c r="N40" s="431"/>
      <c r="O40" s="431"/>
      <c r="P40" s="431"/>
      <c r="Q40" s="431"/>
      <c r="R40" s="431"/>
      <c r="S40" s="431"/>
      <c r="T40" s="431"/>
      <c r="U40" s="627"/>
    </row>
    <row r="41" spans="1:21" s="424" customFormat="1" ht="10.199999999999999">
      <c r="A41" s="594" t="s">
        <v>28</v>
      </c>
      <c r="B41" s="621" t="s">
        <v>527</v>
      </c>
      <c r="C41" s="620"/>
      <c r="D41" s="431"/>
      <c r="E41" s="632"/>
      <c r="F41" s="638"/>
      <c r="G41" s="431"/>
      <c r="H41" s="431"/>
      <c r="I41" s="431"/>
      <c r="J41" s="431"/>
      <c r="K41" s="431"/>
      <c r="L41" s="431"/>
      <c r="M41" s="637"/>
      <c r="N41" s="633" t="s">
        <v>18</v>
      </c>
      <c r="O41" s="431"/>
      <c r="P41" s="431"/>
      <c r="Q41" s="431"/>
      <c r="R41" s="431"/>
      <c r="S41" s="431"/>
      <c r="T41" s="431"/>
      <c r="U41" s="627"/>
    </row>
    <row r="42" spans="1:21" s="424" customFormat="1" ht="10.199999999999999">
      <c r="A42" s="594" t="s">
        <v>29</v>
      </c>
      <c r="B42" s="621" t="s">
        <v>528</v>
      </c>
      <c r="C42" s="620"/>
      <c r="D42" s="431"/>
      <c r="E42" s="632"/>
      <c r="F42" s="638"/>
      <c r="G42" s="431"/>
      <c r="H42" s="431"/>
      <c r="I42" s="431"/>
      <c r="J42" s="431"/>
      <c r="K42" s="431"/>
      <c r="L42" s="431"/>
      <c r="M42" s="637"/>
      <c r="N42" s="431"/>
      <c r="O42" s="431"/>
      <c r="P42" s="425" t="s">
        <v>494</v>
      </c>
      <c r="Q42" s="431"/>
      <c r="R42" s="431"/>
      <c r="S42" s="431"/>
      <c r="T42" s="431"/>
      <c r="U42" s="627"/>
    </row>
    <row r="43" spans="1:21" s="424" customFormat="1" ht="10.199999999999999">
      <c r="A43" s="594" t="s">
        <v>30</v>
      </c>
      <c r="B43" s="621" t="s">
        <v>529</v>
      </c>
      <c r="C43" s="620"/>
      <c r="D43" s="431"/>
      <c r="E43" s="632"/>
      <c r="F43" s="638"/>
      <c r="G43" s="431"/>
      <c r="H43" s="431"/>
      <c r="I43" s="431"/>
      <c r="J43" s="431"/>
      <c r="K43" s="431"/>
      <c r="L43" s="431"/>
      <c r="M43" s="637"/>
      <c r="N43" s="431"/>
      <c r="O43" s="431"/>
      <c r="P43" s="431"/>
      <c r="Q43" s="431"/>
      <c r="R43" s="431"/>
      <c r="S43" s="431"/>
      <c r="T43" s="431"/>
      <c r="U43" s="627"/>
    </row>
    <row r="44" spans="1:21" s="424" customFormat="1" ht="10.199999999999999">
      <c r="A44" s="594" t="s">
        <v>31</v>
      </c>
      <c r="B44" s="620" t="s">
        <v>530</v>
      </c>
      <c r="C44" s="620"/>
      <c r="D44" s="431"/>
      <c r="E44" s="632"/>
      <c r="F44" s="638"/>
      <c r="G44" s="431"/>
      <c r="H44" s="431"/>
      <c r="I44" s="431"/>
      <c r="J44" s="431"/>
      <c r="K44" s="431"/>
      <c r="L44" s="431"/>
      <c r="M44" s="637"/>
      <c r="N44" s="431"/>
      <c r="O44" s="431"/>
      <c r="P44" s="431"/>
      <c r="Q44" s="431"/>
      <c r="R44" s="431"/>
      <c r="S44" s="431"/>
      <c r="T44" s="431"/>
      <c r="U44" s="627"/>
    </row>
  </sheetData>
  <mergeCells count="14">
    <mergeCell ref="E30:F30"/>
    <mergeCell ref="C33:E33"/>
    <mergeCell ref="A11:A16"/>
    <mergeCell ref="B11:B16"/>
    <mergeCell ref="C11:C16"/>
    <mergeCell ref="E27:F27"/>
    <mergeCell ref="E28:F28"/>
    <mergeCell ref="E29:F29"/>
    <mergeCell ref="A8:U8"/>
    <mergeCell ref="A1:U1"/>
    <mergeCell ref="A2:U2"/>
    <mergeCell ref="A3:U4"/>
    <mergeCell ref="A5:U5"/>
    <mergeCell ref="A6:U7"/>
  </mergeCells>
  <conditionalFormatting sqref="E11:Q17">
    <cfRule type="cellIs" dxfId="25" priority="1" stopIfTrue="1" operator="lessThan">
      <formula>40</formula>
    </cfRule>
    <cfRule type="cellIs" dxfId="24" priority="3" stopIfTrue="1" operator="lessThan">
      <formula>40</formula>
    </cfRule>
    <cfRule type="containsText" dxfId="23" priority="4" stopIfTrue="1" operator="containsText" text="P">
      <formula>NOT(ISERROR(SEARCH("P",E11)))</formula>
    </cfRule>
    <cfRule type="containsText" dxfId="22" priority="5" stopIfTrue="1" operator="containsText" text="C">
      <formula>NOT(ISERROR(SEARCH("C",E11)))</formula>
    </cfRule>
    <cfRule type="cellIs" dxfId="21" priority="6" stopIfTrue="1" operator="lessThan">
      <formula>40</formula>
    </cfRule>
  </conditionalFormatting>
  <conditionalFormatting sqref="L11:Q17">
    <cfRule type="cellIs" dxfId="20" priority="2" stopIfTrue="1" operator="lessThan">
      <formula>39.5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0"/>
  <sheetViews>
    <sheetView topLeftCell="A103" zoomScale="69" zoomScaleNormal="69" workbookViewId="0">
      <selection activeCell="A117" sqref="A117:XFD117"/>
    </sheetView>
  </sheetViews>
  <sheetFormatPr defaultRowHeight="12.6"/>
  <cols>
    <col min="2" max="2" width="33.88671875" bestFit="1" customWidth="1"/>
    <col min="14" max="14" width="11" customWidth="1"/>
  </cols>
  <sheetData>
    <row r="1" spans="1:25">
      <c r="G1" s="353"/>
      <c r="V1" s="354"/>
    </row>
    <row r="2" spans="1:25">
      <c r="G2" s="353"/>
      <c r="V2" s="354"/>
    </row>
    <row r="3" spans="1:25">
      <c r="G3" s="353"/>
      <c r="V3" s="354"/>
    </row>
    <row r="4" spans="1:25">
      <c r="G4" s="353"/>
      <c r="V4" s="354"/>
    </row>
    <row r="5" spans="1:25">
      <c r="G5" s="353"/>
      <c r="V5" s="354"/>
    </row>
    <row r="6" spans="1:25" ht="30">
      <c r="A6" s="741" t="s">
        <v>326</v>
      </c>
      <c r="B6" s="741"/>
      <c r="C6" s="741"/>
      <c r="D6" s="741"/>
      <c r="E6" s="741"/>
      <c r="F6" s="741"/>
      <c r="G6" s="741"/>
      <c r="H6" s="741"/>
      <c r="I6" s="741"/>
      <c r="J6" s="741"/>
      <c r="K6" s="741"/>
      <c r="L6" s="741"/>
      <c r="M6" s="741"/>
      <c r="N6" s="741"/>
      <c r="O6" s="741"/>
      <c r="P6" s="741"/>
      <c r="Q6" s="741"/>
      <c r="R6" s="741"/>
      <c r="S6" s="741"/>
      <c r="T6" s="741"/>
      <c r="U6" s="741"/>
      <c r="V6" s="741"/>
      <c r="W6" s="741"/>
      <c r="X6" s="741"/>
      <c r="Y6" s="741"/>
    </row>
    <row r="7" spans="1:25" ht="22.8">
      <c r="A7" s="742" t="s">
        <v>531</v>
      </c>
      <c r="B7" s="742"/>
      <c r="C7" s="742"/>
      <c r="D7" s="742"/>
      <c r="E7" s="742"/>
      <c r="F7" s="742"/>
      <c r="G7" s="742"/>
      <c r="H7" s="742"/>
      <c r="I7" s="742"/>
      <c r="J7" s="742"/>
      <c r="K7" s="742"/>
      <c r="L7" s="742"/>
      <c r="M7" s="742"/>
      <c r="N7" s="742"/>
      <c r="O7" s="742"/>
      <c r="P7" s="742"/>
      <c r="Q7" s="742"/>
      <c r="R7" s="742"/>
      <c r="S7" s="742"/>
      <c r="T7" s="742"/>
      <c r="U7" s="742"/>
      <c r="V7" s="742"/>
      <c r="W7" s="742"/>
      <c r="X7" s="742"/>
      <c r="Y7" s="742"/>
    </row>
    <row r="8" spans="1:25" ht="22.8">
      <c r="A8" s="742" t="s">
        <v>336</v>
      </c>
      <c r="B8" s="742"/>
      <c r="C8" s="742"/>
      <c r="D8" s="742"/>
      <c r="E8" s="742"/>
      <c r="F8" s="742"/>
      <c r="G8" s="742"/>
      <c r="H8" s="742"/>
      <c r="I8" s="742"/>
      <c r="J8" s="742"/>
      <c r="K8" s="742"/>
      <c r="L8" s="742"/>
      <c r="M8" s="742"/>
      <c r="N8" s="742"/>
      <c r="O8" s="742"/>
      <c r="P8" s="742"/>
      <c r="Q8" s="742"/>
      <c r="R8" s="742"/>
      <c r="S8" s="742"/>
      <c r="T8" s="742"/>
      <c r="U8" s="742"/>
      <c r="V8" s="742"/>
      <c r="W8" s="742"/>
      <c r="X8" s="742"/>
      <c r="Y8" s="742"/>
    </row>
    <row r="9" spans="1:25" ht="22.8">
      <c r="A9" s="743" t="s">
        <v>329</v>
      </c>
      <c r="B9" s="743"/>
      <c r="C9" s="743"/>
      <c r="D9" s="743"/>
      <c r="E9" s="743"/>
      <c r="F9" s="743"/>
      <c r="G9" s="743"/>
      <c r="H9" s="743"/>
      <c r="I9" s="743"/>
      <c r="J9" s="743"/>
      <c r="K9" s="743"/>
      <c r="L9" s="743"/>
      <c r="M9" s="743"/>
      <c r="N9" s="743"/>
      <c r="O9" s="743"/>
      <c r="P9" s="743"/>
      <c r="Q9" s="743"/>
      <c r="R9" s="743"/>
      <c r="S9" s="743"/>
      <c r="T9" s="743"/>
      <c r="U9" s="743"/>
      <c r="V9" s="743"/>
      <c r="W9" s="743"/>
      <c r="X9" s="743"/>
      <c r="Y9" s="743"/>
    </row>
    <row r="10" spans="1:25" ht="22.8">
      <c r="A10" s="273"/>
      <c r="B10" s="273"/>
      <c r="C10" s="273"/>
      <c r="D10" s="273"/>
      <c r="E10" s="744" t="s">
        <v>330</v>
      </c>
      <c r="F10" s="744"/>
      <c r="G10" s="745" t="s">
        <v>532</v>
      </c>
      <c r="H10" s="745"/>
      <c r="I10" s="274"/>
      <c r="J10" s="271"/>
      <c r="K10" s="271"/>
      <c r="L10" s="267"/>
      <c r="M10" s="267"/>
      <c r="N10" s="744" t="s">
        <v>338</v>
      </c>
      <c r="O10" s="744"/>
      <c r="P10" s="639" t="s">
        <v>533</v>
      </c>
      <c r="Q10" s="639"/>
      <c r="R10" s="639"/>
      <c r="S10" s="639"/>
      <c r="T10" s="271"/>
      <c r="U10" s="271"/>
      <c r="V10" s="271"/>
      <c r="W10" s="273"/>
      <c r="X10" s="273"/>
      <c r="Y10" s="273"/>
    </row>
    <row r="11" spans="1:25" ht="15.6">
      <c r="A11" s="273"/>
      <c r="B11" s="273"/>
      <c r="C11" s="273"/>
      <c r="D11" s="273"/>
      <c r="E11" s="273"/>
      <c r="F11" s="273"/>
      <c r="G11" s="275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6"/>
      <c r="W11" s="273"/>
      <c r="X11" s="273"/>
      <c r="Y11" s="273"/>
    </row>
    <row r="12" spans="1:25" ht="17.399999999999999">
      <c r="A12" s="736" t="s">
        <v>277</v>
      </c>
      <c r="B12" s="736" t="s">
        <v>278</v>
      </c>
      <c r="C12" s="736" t="s">
        <v>279</v>
      </c>
      <c r="D12" s="737" t="s">
        <v>280</v>
      </c>
      <c r="E12" s="737"/>
      <c r="F12" s="737"/>
      <c r="G12" s="737"/>
      <c r="H12" s="738" t="s">
        <v>281</v>
      </c>
      <c r="I12" s="738"/>
      <c r="J12" s="738"/>
      <c r="K12" s="738" t="s">
        <v>339</v>
      </c>
      <c r="L12" s="738"/>
      <c r="M12" s="738"/>
      <c r="N12" s="738"/>
      <c r="O12" s="739" t="s">
        <v>282</v>
      </c>
      <c r="P12" s="738" t="s">
        <v>283</v>
      </c>
      <c r="Q12" s="738"/>
      <c r="R12" s="738"/>
      <c r="S12" s="738"/>
      <c r="T12" s="738"/>
      <c r="U12" s="738"/>
      <c r="V12" s="740" t="s">
        <v>284</v>
      </c>
      <c r="W12" s="735" t="s">
        <v>285</v>
      </c>
      <c r="X12" s="735" t="s">
        <v>286</v>
      </c>
      <c r="Y12" s="735" t="s">
        <v>287</v>
      </c>
    </row>
    <row r="13" spans="1:25" ht="99.6">
      <c r="A13" s="736"/>
      <c r="B13" s="736"/>
      <c r="C13" s="736"/>
      <c r="D13" s="283" t="s">
        <v>288</v>
      </c>
      <c r="E13" s="283" t="s">
        <v>289</v>
      </c>
      <c r="F13" s="283" t="s">
        <v>290</v>
      </c>
      <c r="G13" s="278" t="s">
        <v>33</v>
      </c>
      <c r="H13" s="284" t="s">
        <v>291</v>
      </c>
      <c r="I13" s="284" t="s">
        <v>292</v>
      </c>
      <c r="J13" s="279" t="s">
        <v>33</v>
      </c>
      <c r="K13" s="284" t="s">
        <v>341</v>
      </c>
      <c r="L13" s="284" t="s">
        <v>342</v>
      </c>
      <c r="M13" s="284" t="s">
        <v>343</v>
      </c>
      <c r="N13" s="284" t="s">
        <v>344</v>
      </c>
      <c r="O13" s="739"/>
      <c r="P13" s="284" t="s">
        <v>294</v>
      </c>
      <c r="Q13" s="284" t="s">
        <v>295</v>
      </c>
      <c r="R13" s="284" t="s">
        <v>296</v>
      </c>
      <c r="S13" s="284" t="s">
        <v>297</v>
      </c>
      <c r="T13" s="284" t="s">
        <v>298</v>
      </c>
      <c r="U13" s="284" t="s">
        <v>299</v>
      </c>
      <c r="V13" s="740"/>
      <c r="W13" s="735"/>
      <c r="X13" s="735"/>
      <c r="Y13" s="735"/>
    </row>
    <row r="14" spans="1:25" ht="21">
      <c r="A14" s="736"/>
      <c r="B14" s="736"/>
      <c r="C14" s="736"/>
      <c r="D14" s="285">
        <v>27</v>
      </c>
      <c r="E14" s="285">
        <v>20</v>
      </c>
      <c r="F14" s="285">
        <v>10</v>
      </c>
      <c r="G14" s="286">
        <v>10</v>
      </c>
      <c r="H14" s="285">
        <v>25</v>
      </c>
      <c r="I14" s="285">
        <v>47</v>
      </c>
      <c r="J14" s="287">
        <v>5</v>
      </c>
      <c r="K14" s="285">
        <v>15</v>
      </c>
      <c r="L14" s="285">
        <v>15</v>
      </c>
      <c r="M14" s="285">
        <v>20</v>
      </c>
      <c r="N14" s="287">
        <v>15</v>
      </c>
      <c r="O14" s="739"/>
      <c r="P14" s="277">
        <v>30</v>
      </c>
      <c r="Q14" s="277">
        <v>20</v>
      </c>
      <c r="R14" s="277">
        <v>20</v>
      </c>
      <c r="S14" s="277">
        <v>20</v>
      </c>
      <c r="T14" s="277">
        <v>20</v>
      </c>
      <c r="U14" s="288">
        <v>50</v>
      </c>
      <c r="V14" s="740"/>
      <c r="W14" s="735"/>
      <c r="X14" s="735"/>
      <c r="Y14" s="735"/>
    </row>
    <row r="15" spans="1:25" ht="25.8">
      <c r="A15" s="291">
        <v>1</v>
      </c>
      <c r="B15" s="640" t="s">
        <v>71</v>
      </c>
      <c r="C15" s="640" t="s">
        <v>72</v>
      </c>
      <c r="D15" s="294">
        <v>18.5</v>
      </c>
      <c r="E15" s="294">
        <v>9</v>
      </c>
      <c r="F15" s="294"/>
      <c r="G15" s="295">
        <f>IF(COUNTA($D15:$F15)&gt;0,SUM($D15/$D$14,$E15/$E$14,$F15/$F$14)*$G$14/COUNTA($D15:$F15),0)</f>
        <v>5.6759259259259265</v>
      </c>
      <c r="H15" s="294">
        <v>23</v>
      </c>
      <c r="I15" s="294">
        <v>27.5</v>
      </c>
      <c r="J15" s="295">
        <f>IF(COUNTA($H15:$I15)&gt;0,SUM($H15/$H$14,$I15/$I$14)*$J$14/COUNTA($H15:$I15),0)</f>
        <v>3.7627659574468089</v>
      </c>
      <c r="K15" s="294">
        <v>13</v>
      </c>
      <c r="L15" s="294">
        <v>13</v>
      </c>
      <c r="M15" s="294">
        <v>10</v>
      </c>
      <c r="N15" s="295">
        <f>IF(COUNTA($K15:$M15)&gt;0,SUM($K15/$K$14,$L15/$L$14,$M15/$M$14)*$N$14/COUNTA($K15:$M15),0)</f>
        <v>11.166666666666666</v>
      </c>
      <c r="O15" s="296">
        <f>IF(ROUNDDOWN(SUM($G15,$J15,$N15,0.05),1)&gt;0,ROUNDDOWN(SUM($G15,$J15,$N15,0.05)*50/30,1),"")</f>
        <v>34.4</v>
      </c>
      <c r="P15" s="294">
        <v>17.5</v>
      </c>
      <c r="Q15" s="294">
        <v>11.5</v>
      </c>
      <c r="R15" s="294"/>
      <c r="S15" s="294">
        <v>10</v>
      </c>
      <c r="T15" s="294"/>
      <c r="U15" s="297">
        <f>IF(OR(COUNTIF($P15:$T15,"&gt;0")=0,COUNTA($P$14)=0),"",(IF(COUNTA($Q15:$T15)&lt;=2,SUM($P15:$T15),IF(COUNTA($Q15:$T15)=3,SUM($P15:$T15)-MIN($Q15:$T15),SUM($P15:$T15)-MIN($Q15:$T15)-SMALL($Q15:$T15,2))))*5/(SUM($P$14:$R$14)/10))</f>
        <v>27.857142857142858</v>
      </c>
      <c r="V15" s="298">
        <f>IF(ROUNDDOWN(SUM($O15,$U15,0.5),0)&gt;0,ROUNDDOWN(SUM($O15,$U15,0.5),0),"")</f>
        <v>62</v>
      </c>
      <c r="W15" s="298"/>
      <c r="X15" s="298"/>
      <c r="Y15" s="299" t="str">
        <f>IF(AND(N15&lt;$N$14/2,COUNTIF($P15:$T15,"&gt;0")&gt;0),"FAIL LABS",IF(OR($U15=0,$U15=""),"",IF($V15&gt;=70,"A",IF($V15&gt;=60,"B",IF($V15&gt;=50,"C",IF($V15&gt;=40,"D","E"))))))</f>
        <v>B</v>
      </c>
    </row>
    <row r="16" spans="1:25" ht="25.8">
      <c r="A16" s="291">
        <v>2</v>
      </c>
      <c r="B16" s="640" t="s">
        <v>73</v>
      </c>
      <c r="C16" s="640" t="s">
        <v>74</v>
      </c>
      <c r="D16" s="294">
        <v>21.5</v>
      </c>
      <c r="E16" s="294">
        <v>11</v>
      </c>
      <c r="F16" s="294"/>
      <c r="G16" s="295">
        <f t="shared" ref="G16:G79" si="0">IF(COUNTA($D16:$F16)&gt;0,SUM($D16/$D$14,$E16/$E$14,$F16/$F$14)*$G$14/COUNTA($D16:$F16),0)</f>
        <v>6.7314814814814818</v>
      </c>
      <c r="H16" s="294">
        <v>27</v>
      </c>
      <c r="I16" s="294">
        <v>32.5</v>
      </c>
      <c r="J16" s="295">
        <f t="shared" ref="J16:J79" si="1">IF(COUNTA($H16:$I16)&gt;0,SUM($H16/$H$14,$I16/$I$14)*$J$14/COUNTA($H16:$I16),0)</f>
        <v>4.4287234042553187</v>
      </c>
      <c r="K16" s="294">
        <v>14</v>
      </c>
      <c r="L16" s="294">
        <v>15</v>
      </c>
      <c r="M16" s="294">
        <v>13</v>
      </c>
      <c r="N16" s="295">
        <f t="shared" ref="N16:N79" si="2">IF(COUNTA($K16:$M16)&gt;0,SUM($K16/$K$14,$L16/$L$14,$M16/$M$14)*$N$14/COUNTA($K16:$M16),0)</f>
        <v>12.916666666666666</v>
      </c>
      <c r="O16" s="296">
        <f t="shared" ref="O16:O79" si="3">IF(ROUNDDOWN(SUM($G16,$J16,$N16,0.05),1)&gt;0,ROUNDDOWN(SUM($G16,$J16,$N16,0.05)*50/30,1),"")</f>
        <v>40.200000000000003</v>
      </c>
      <c r="P16" s="294">
        <v>2.5</v>
      </c>
      <c r="Q16" s="294">
        <v>18</v>
      </c>
      <c r="R16" s="294"/>
      <c r="S16" s="294">
        <v>5.5</v>
      </c>
      <c r="T16" s="294"/>
      <c r="U16" s="297">
        <f t="shared" ref="U16:U78" si="4">IF(OR(COUNTIF($P16:$T16,"&gt;0")=0,COUNTA($P$14)=0),"",(IF(COUNTA($Q16:$T16)&lt;=2,SUM($P16:$T16),IF(COUNTA($Q16:$T16)=3,SUM($P16:$T16)-MIN($Q16:$T16),SUM($P16:$T16)-MIN($Q16:$T16)-SMALL($Q16:$T16,2))))*5/(SUM($P$14:$R$14)/10))</f>
        <v>18.571428571428573</v>
      </c>
      <c r="V16" s="298">
        <f t="shared" ref="V16:V79" si="5">IF(ROUNDDOWN(SUM($O16,$U16,0.5),0)&gt;0,ROUNDDOWN(SUM($O16,$U16,0.5),0),"")</f>
        <v>59</v>
      </c>
      <c r="W16" s="298"/>
      <c r="X16" s="298"/>
      <c r="Y16" s="299" t="str">
        <f t="shared" ref="Y16:Y79" si="6">IF(AND(N16&lt;$N$14/2,COUNTIF($P16:$T16,"&gt;0")&gt;0),"FAIL LABS",IF(OR($U16=0,$U16=""),"",IF($V16&gt;=70,"A",IF($V16&gt;=60,"B",IF($V16&gt;=50,"C",IF($V16&gt;=40,"D","E"))))))</f>
        <v>C</v>
      </c>
    </row>
    <row r="17" spans="1:25" ht="25.8">
      <c r="A17" s="291">
        <v>3</v>
      </c>
      <c r="B17" s="640" t="s">
        <v>75</v>
      </c>
      <c r="C17" s="640" t="s">
        <v>76</v>
      </c>
      <c r="D17" s="294">
        <v>12</v>
      </c>
      <c r="E17" s="294">
        <v>7</v>
      </c>
      <c r="F17" s="294"/>
      <c r="G17" s="295">
        <f t="shared" si="0"/>
        <v>3.9722222222222219</v>
      </c>
      <c r="H17" s="294">
        <v>25</v>
      </c>
      <c r="I17" s="294">
        <v>19</v>
      </c>
      <c r="J17" s="295">
        <f t="shared" si="1"/>
        <v>3.5106382978723403</v>
      </c>
      <c r="K17" s="294">
        <v>13</v>
      </c>
      <c r="L17" s="294">
        <v>12</v>
      </c>
      <c r="M17" s="294">
        <v>12</v>
      </c>
      <c r="N17" s="295">
        <f t="shared" si="2"/>
        <v>11.333333333333334</v>
      </c>
      <c r="O17" s="296">
        <f t="shared" si="3"/>
        <v>31.4</v>
      </c>
      <c r="P17" s="294"/>
      <c r="Q17" s="294"/>
      <c r="R17" s="294"/>
      <c r="S17" s="294"/>
      <c r="T17" s="294"/>
      <c r="U17" s="297" t="str">
        <f t="shared" si="4"/>
        <v/>
      </c>
      <c r="V17" s="298">
        <f t="shared" si="5"/>
        <v>31</v>
      </c>
      <c r="W17" s="298"/>
      <c r="X17" s="298"/>
      <c r="Y17" s="299" t="str">
        <f t="shared" si="6"/>
        <v/>
      </c>
    </row>
    <row r="18" spans="1:25" ht="25.8">
      <c r="A18" s="291">
        <v>4</v>
      </c>
      <c r="B18" s="640" t="s">
        <v>77</v>
      </c>
      <c r="C18" s="640" t="s">
        <v>78</v>
      </c>
      <c r="D18" s="294">
        <v>23</v>
      </c>
      <c r="E18" s="294">
        <v>9</v>
      </c>
      <c r="F18" s="294"/>
      <c r="G18" s="295">
        <f t="shared" si="0"/>
        <v>6.5092592592592595</v>
      </c>
      <c r="H18" s="294">
        <v>24</v>
      </c>
      <c r="I18" s="294">
        <v>32</v>
      </c>
      <c r="J18" s="295">
        <f t="shared" si="1"/>
        <v>4.1021276595744682</v>
      </c>
      <c r="K18" s="294">
        <v>13</v>
      </c>
      <c r="L18" s="294">
        <v>9</v>
      </c>
      <c r="M18" s="294">
        <v>11</v>
      </c>
      <c r="N18" s="295">
        <f t="shared" si="2"/>
        <v>10.083333333333334</v>
      </c>
      <c r="O18" s="296">
        <f t="shared" si="3"/>
        <v>34.5</v>
      </c>
      <c r="P18" s="294">
        <v>16</v>
      </c>
      <c r="Q18" s="294">
        <v>12</v>
      </c>
      <c r="R18" s="294"/>
      <c r="S18" s="294"/>
      <c r="T18" s="294">
        <v>9</v>
      </c>
      <c r="U18" s="297">
        <f t="shared" si="4"/>
        <v>26.428571428571427</v>
      </c>
      <c r="V18" s="298">
        <f t="shared" si="5"/>
        <v>61</v>
      </c>
      <c r="W18" s="298"/>
      <c r="X18" s="298"/>
      <c r="Y18" s="299" t="str">
        <f t="shared" si="6"/>
        <v>B</v>
      </c>
    </row>
    <row r="19" spans="1:25" ht="25.8">
      <c r="A19" s="291">
        <v>5</v>
      </c>
      <c r="B19" s="640" t="s">
        <v>79</v>
      </c>
      <c r="C19" s="640" t="s">
        <v>80</v>
      </c>
      <c r="D19" s="294">
        <v>19</v>
      </c>
      <c r="E19" s="294">
        <v>12</v>
      </c>
      <c r="F19" s="294"/>
      <c r="G19" s="295">
        <f t="shared" si="0"/>
        <v>6.518518518518519</v>
      </c>
      <c r="H19" s="294">
        <v>26</v>
      </c>
      <c r="I19" s="294">
        <v>31</v>
      </c>
      <c r="J19" s="295">
        <f t="shared" si="1"/>
        <v>4.2489361702127662</v>
      </c>
      <c r="K19" s="294">
        <v>14</v>
      </c>
      <c r="L19" s="294">
        <v>12</v>
      </c>
      <c r="M19" s="294">
        <v>12</v>
      </c>
      <c r="N19" s="295">
        <f t="shared" si="2"/>
        <v>11.666666666666666</v>
      </c>
      <c r="O19" s="296">
        <f t="shared" si="3"/>
        <v>37.4</v>
      </c>
      <c r="P19" s="294">
        <v>15</v>
      </c>
      <c r="Q19" s="294">
        <v>8.5</v>
      </c>
      <c r="R19" s="294"/>
      <c r="S19" s="294"/>
      <c r="T19" s="294"/>
      <c r="U19" s="297">
        <f t="shared" si="4"/>
        <v>16.785714285714285</v>
      </c>
      <c r="V19" s="298">
        <f t="shared" si="5"/>
        <v>54</v>
      </c>
      <c r="W19" s="298"/>
      <c r="X19" s="298"/>
      <c r="Y19" s="299" t="str">
        <f t="shared" si="6"/>
        <v>C</v>
      </c>
    </row>
    <row r="20" spans="1:25" ht="25.8">
      <c r="A20" s="291">
        <v>6</v>
      </c>
      <c r="B20" s="640" t="s">
        <v>81</v>
      </c>
      <c r="C20" s="640" t="s">
        <v>82</v>
      </c>
      <c r="D20" s="294">
        <v>16</v>
      </c>
      <c r="E20" s="294">
        <v>9</v>
      </c>
      <c r="F20" s="294"/>
      <c r="G20" s="295">
        <f t="shared" si="0"/>
        <v>5.2129629629629628</v>
      </c>
      <c r="H20" s="294">
        <v>23</v>
      </c>
      <c r="I20" s="294">
        <v>25</v>
      </c>
      <c r="J20" s="295">
        <f t="shared" si="1"/>
        <v>3.6297872340425528</v>
      </c>
      <c r="K20" s="294">
        <v>11</v>
      </c>
      <c r="L20" s="294">
        <v>11</v>
      </c>
      <c r="M20" s="294">
        <v>12</v>
      </c>
      <c r="N20" s="295">
        <f t="shared" si="2"/>
        <v>10.333333333333332</v>
      </c>
      <c r="O20" s="296">
        <f t="shared" si="3"/>
        <v>32</v>
      </c>
      <c r="P20" s="294">
        <v>4</v>
      </c>
      <c r="Q20" s="294">
        <v>8</v>
      </c>
      <c r="R20" s="294"/>
      <c r="S20" s="294">
        <v>2</v>
      </c>
      <c r="T20" s="294"/>
      <c r="U20" s="297">
        <f t="shared" si="4"/>
        <v>10</v>
      </c>
      <c r="V20" s="298">
        <f t="shared" si="5"/>
        <v>42</v>
      </c>
      <c r="W20" s="298"/>
      <c r="X20" s="298"/>
      <c r="Y20" s="299" t="str">
        <f t="shared" si="6"/>
        <v>D</v>
      </c>
    </row>
    <row r="21" spans="1:25" ht="25.8">
      <c r="A21" s="291">
        <v>7</v>
      </c>
      <c r="B21" s="640" t="s">
        <v>83</v>
      </c>
      <c r="C21" s="640" t="s">
        <v>84</v>
      </c>
      <c r="D21" s="294">
        <v>16.5</v>
      </c>
      <c r="E21" s="294">
        <v>9</v>
      </c>
      <c r="F21" s="294"/>
      <c r="G21" s="295">
        <f t="shared" si="0"/>
        <v>5.3055555555555554</v>
      </c>
      <c r="H21" s="294">
        <v>17</v>
      </c>
      <c r="I21" s="294">
        <v>25.5</v>
      </c>
      <c r="J21" s="295">
        <f t="shared" si="1"/>
        <v>3.0563829787234043</v>
      </c>
      <c r="K21" s="294">
        <v>9</v>
      </c>
      <c r="L21" s="294">
        <v>8</v>
      </c>
      <c r="M21" s="294">
        <v>8</v>
      </c>
      <c r="N21" s="295">
        <f t="shared" si="2"/>
        <v>7.666666666666667</v>
      </c>
      <c r="O21" s="296">
        <f t="shared" si="3"/>
        <v>26.7</v>
      </c>
      <c r="P21" s="294">
        <v>13</v>
      </c>
      <c r="Q21" s="294">
        <v>12</v>
      </c>
      <c r="R21" s="294"/>
      <c r="S21" s="294">
        <v>8</v>
      </c>
      <c r="T21" s="294"/>
      <c r="U21" s="297">
        <f t="shared" si="4"/>
        <v>23.571428571428573</v>
      </c>
      <c r="V21" s="298">
        <f t="shared" si="5"/>
        <v>50</v>
      </c>
      <c r="W21" s="298"/>
      <c r="X21" s="298"/>
      <c r="Y21" s="299" t="str">
        <f t="shared" si="6"/>
        <v>C</v>
      </c>
    </row>
    <row r="22" spans="1:25" ht="25.8">
      <c r="A22" s="291">
        <v>8</v>
      </c>
      <c r="B22" s="640" t="s">
        <v>85</v>
      </c>
      <c r="C22" s="640" t="s">
        <v>86</v>
      </c>
      <c r="D22" s="294">
        <v>22</v>
      </c>
      <c r="E22" s="294">
        <v>9</v>
      </c>
      <c r="F22" s="294"/>
      <c r="G22" s="295">
        <f t="shared" si="0"/>
        <v>6.3240740740740744</v>
      </c>
      <c r="H22" s="294">
        <v>19</v>
      </c>
      <c r="I22" s="294">
        <v>31</v>
      </c>
      <c r="J22" s="295">
        <f t="shared" si="1"/>
        <v>3.548936170212766</v>
      </c>
      <c r="K22" s="294">
        <v>9</v>
      </c>
      <c r="L22" s="294">
        <v>10</v>
      </c>
      <c r="M22" s="294">
        <v>10</v>
      </c>
      <c r="N22" s="295">
        <f t="shared" si="2"/>
        <v>8.8333333333333339</v>
      </c>
      <c r="O22" s="296">
        <f t="shared" si="3"/>
        <v>31.2</v>
      </c>
      <c r="P22" s="294">
        <v>9</v>
      </c>
      <c r="Q22" s="294">
        <v>11</v>
      </c>
      <c r="R22" s="294"/>
      <c r="S22" s="294">
        <v>2</v>
      </c>
      <c r="T22" s="294"/>
      <c r="U22" s="297">
        <f t="shared" si="4"/>
        <v>15.714285714285714</v>
      </c>
      <c r="V22" s="298">
        <f t="shared" si="5"/>
        <v>47</v>
      </c>
      <c r="W22" s="298"/>
      <c r="X22" s="298"/>
      <c r="Y22" s="299" t="str">
        <f t="shared" si="6"/>
        <v>D</v>
      </c>
    </row>
    <row r="23" spans="1:25" ht="25.8">
      <c r="A23" s="291">
        <v>9</v>
      </c>
      <c r="B23" s="640" t="s">
        <v>87</v>
      </c>
      <c r="C23" s="640" t="s">
        <v>88</v>
      </c>
      <c r="D23" s="294">
        <v>14</v>
      </c>
      <c r="E23" s="294">
        <v>8</v>
      </c>
      <c r="F23" s="294"/>
      <c r="G23" s="295">
        <f t="shared" si="0"/>
        <v>4.5925925925925926</v>
      </c>
      <c r="H23" s="294">
        <v>26</v>
      </c>
      <c r="I23" s="294">
        <v>22</v>
      </c>
      <c r="J23" s="295">
        <f t="shared" si="1"/>
        <v>3.7702127659574467</v>
      </c>
      <c r="K23" s="294">
        <v>11</v>
      </c>
      <c r="L23" s="294">
        <v>9</v>
      </c>
      <c r="M23" s="294">
        <v>15</v>
      </c>
      <c r="N23" s="295">
        <f t="shared" si="2"/>
        <v>10.416666666666666</v>
      </c>
      <c r="O23" s="296">
        <f t="shared" si="3"/>
        <v>31.3</v>
      </c>
      <c r="P23" s="294">
        <v>17.5</v>
      </c>
      <c r="Q23" s="294">
        <v>9</v>
      </c>
      <c r="R23" s="294"/>
      <c r="S23" s="294">
        <v>3.5</v>
      </c>
      <c r="T23" s="294"/>
      <c r="U23" s="297">
        <f t="shared" si="4"/>
        <v>21.428571428571427</v>
      </c>
      <c r="V23" s="298">
        <f t="shared" si="5"/>
        <v>53</v>
      </c>
      <c r="W23" s="298"/>
      <c r="X23" s="298"/>
      <c r="Y23" s="299" t="str">
        <f t="shared" si="6"/>
        <v>C</v>
      </c>
    </row>
    <row r="24" spans="1:25" ht="25.8">
      <c r="A24" s="291">
        <v>10</v>
      </c>
      <c r="B24" s="640" t="s">
        <v>89</v>
      </c>
      <c r="C24" s="640" t="s">
        <v>90</v>
      </c>
      <c r="D24" s="294">
        <v>19.5</v>
      </c>
      <c r="E24" s="294">
        <v>12</v>
      </c>
      <c r="F24" s="294"/>
      <c r="G24" s="295">
        <f t="shared" si="0"/>
        <v>6.6111111111111107</v>
      </c>
      <c r="H24" s="294">
        <v>23</v>
      </c>
      <c r="I24" s="294">
        <v>31.5</v>
      </c>
      <c r="J24" s="295">
        <f t="shared" si="1"/>
        <v>3.9755319148936175</v>
      </c>
      <c r="K24" s="294">
        <v>12</v>
      </c>
      <c r="L24" s="294">
        <v>11</v>
      </c>
      <c r="M24" s="294">
        <v>11</v>
      </c>
      <c r="N24" s="295">
        <f t="shared" si="2"/>
        <v>10.416666666666666</v>
      </c>
      <c r="O24" s="296">
        <f t="shared" si="3"/>
        <v>35</v>
      </c>
      <c r="P24" s="294">
        <v>15.5</v>
      </c>
      <c r="Q24" s="294">
        <v>12</v>
      </c>
      <c r="R24" s="294"/>
      <c r="S24" s="294">
        <v>2</v>
      </c>
      <c r="T24" s="294"/>
      <c r="U24" s="297">
        <f t="shared" si="4"/>
        <v>21.071428571428573</v>
      </c>
      <c r="V24" s="298">
        <f t="shared" si="5"/>
        <v>56</v>
      </c>
      <c r="W24" s="298"/>
      <c r="X24" s="298"/>
      <c r="Y24" s="299" t="str">
        <f t="shared" si="6"/>
        <v>C</v>
      </c>
    </row>
    <row r="25" spans="1:25" ht="25.8">
      <c r="A25" s="291">
        <v>11</v>
      </c>
      <c r="B25" s="640" t="s">
        <v>91</v>
      </c>
      <c r="C25" s="640" t="s">
        <v>92</v>
      </c>
      <c r="D25" s="294">
        <v>24</v>
      </c>
      <c r="E25" s="294">
        <v>11</v>
      </c>
      <c r="F25" s="294"/>
      <c r="G25" s="295">
        <f t="shared" si="0"/>
        <v>7.1944444444444446</v>
      </c>
      <c r="H25" s="294">
        <v>31</v>
      </c>
      <c r="I25" s="294">
        <v>35</v>
      </c>
      <c r="J25" s="295">
        <f t="shared" si="1"/>
        <v>4.9617021276595743</v>
      </c>
      <c r="K25" s="294">
        <v>14</v>
      </c>
      <c r="L25" s="294">
        <v>13</v>
      </c>
      <c r="M25" s="294">
        <v>17</v>
      </c>
      <c r="N25" s="295">
        <f t="shared" si="2"/>
        <v>13.25</v>
      </c>
      <c r="O25" s="296">
        <f t="shared" si="3"/>
        <v>42.4</v>
      </c>
      <c r="P25" s="294">
        <v>26</v>
      </c>
      <c r="Q25" s="294">
        <v>17</v>
      </c>
      <c r="R25" s="294"/>
      <c r="S25" s="294">
        <v>5</v>
      </c>
      <c r="T25" s="294"/>
      <c r="U25" s="297">
        <f t="shared" si="4"/>
        <v>34.285714285714285</v>
      </c>
      <c r="V25" s="298">
        <f t="shared" si="5"/>
        <v>77</v>
      </c>
      <c r="W25" s="298"/>
      <c r="X25" s="298"/>
      <c r="Y25" s="299" t="str">
        <f t="shared" si="6"/>
        <v>A</v>
      </c>
    </row>
    <row r="26" spans="1:25" ht="25.8">
      <c r="A26" s="291">
        <v>12</v>
      </c>
      <c r="B26" s="640" t="s">
        <v>93</v>
      </c>
      <c r="C26" s="640" t="s">
        <v>94</v>
      </c>
      <c r="D26" s="294">
        <v>18.5</v>
      </c>
      <c r="E26" s="294">
        <v>10</v>
      </c>
      <c r="F26" s="294"/>
      <c r="G26" s="295">
        <f t="shared" si="0"/>
        <v>5.9259259259259256</v>
      </c>
      <c r="H26" s="294">
        <v>26</v>
      </c>
      <c r="I26" s="294">
        <v>28.5</v>
      </c>
      <c r="J26" s="295">
        <f t="shared" si="1"/>
        <v>4.1159574468085109</v>
      </c>
      <c r="K26" s="294">
        <v>13</v>
      </c>
      <c r="L26" s="294">
        <v>13</v>
      </c>
      <c r="M26" s="294">
        <v>13</v>
      </c>
      <c r="N26" s="295">
        <f t="shared" si="2"/>
        <v>11.916666666666666</v>
      </c>
      <c r="O26" s="296">
        <f t="shared" si="3"/>
        <v>36.6</v>
      </c>
      <c r="P26" s="294">
        <v>22.5</v>
      </c>
      <c r="Q26" s="294">
        <v>18</v>
      </c>
      <c r="R26" s="294"/>
      <c r="S26" s="294">
        <v>10</v>
      </c>
      <c r="T26" s="294"/>
      <c r="U26" s="297">
        <f t="shared" si="4"/>
        <v>36.071428571428569</v>
      </c>
      <c r="V26" s="298">
        <f t="shared" si="5"/>
        <v>73</v>
      </c>
      <c r="W26" s="298"/>
      <c r="X26" s="298"/>
      <c r="Y26" s="299" t="str">
        <f t="shared" si="6"/>
        <v>A</v>
      </c>
    </row>
    <row r="27" spans="1:25" ht="25.8">
      <c r="A27" s="291">
        <v>13</v>
      </c>
      <c r="B27" s="640" t="s">
        <v>95</v>
      </c>
      <c r="C27" s="640" t="s">
        <v>96</v>
      </c>
      <c r="D27" s="294">
        <v>19</v>
      </c>
      <c r="E27" s="294">
        <v>5</v>
      </c>
      <c r="F27" s="294"/>
      <c r="G27" s="295">
        <f t="shared" si="0"/>
        <v>4.768518518518519</v>
      </c>
      <c r="H27" s="294">
        <v>22</v>
      </c>
      <c r="I27" s="294">
        <v>24</v>
      </c>
      <c r="J27" s="295">
        <f t="shared" si="1"/>
        <v>3.4765957446808509</v>
      </c>
      <c r="K27" s="294">
        <v>14</v>
      </c>
      <c r="L27" s="294">
        <v>10</v>
      </c>
      <c r="M27" s="294">
        <v>8</v>
      </c>
      <c r="N27" s="295">
        <f t="shared" si="2"/>
        <v>10</v>
      </c>
      <c r="O27" s="296">
        <f t="shared" si="3"/>
        <v>30.4</v>
      </c>
      <c r="P27" s="294">
        <v>7</v>
      </c>
      <c r="Q27" s="294">
        <v>10.5</v>
      </c>
      <c r="R27" s="294"/>
      <c r="S27" s="294"/>
      <c r="T27" s="294"/>
      <c r="U27" s="297">
        <f t="shared" si="4"/>
        <v>12.5</v>
      </c>
      <c r="V27" s="298">
        <f t="shared" si="5"/>
        <v>43</v>
      </c>
      <c r="W27" s="298"/>
      <c r="X27" s="298"/>
      <c r="Y27" s="299" t="str">
        <f t="shared" si="6"/>
        <v>D</v>
      </c>
    </row>
    <row r="28" spans="1:25" ht="25.8">
      <c r="A28" s="291">
        <v>14</v>
      </c>
      <c r="B28" s="640" t="s">
        <v>97</v>
      </c>
      <c r="C28" s="640" t="s">
        <v>98</v>
      </c>
      <c r="D28" s="294">
        <v>19</v>
      </c>
      <c r="E28" s="294">
        <v>9</v>
      </c>
      <c r="F28" s="294"/>
      <c r="G28" s="295">
        <f t="shared" si="0"/>
        <v>5.7685185185185182</v>
      </c>
      <c r="H28" s="294">
        <v>24</v>
      </c>
      <c r="I28" s="294">
        <v>28</v>
      </c>
      <c r="J28" s="295">
        <f t="shared" si="1"/>
        <v>3.8893617021276592</v>
      </c>
      <c r="K28" s="294">
        <v>10</v>
      </c>
      <c r="L28" s="294">
        <v>13</v>
      </c>
      <c r="M28" s="294">
        <v>14</v>
      </c>
      <c r="N28" s="295">
        <f t="shared" si="2"/>
        <v>11.166666666666666</v>
      </c>
      <c r="O28" s="296">
        <f t="shared" si="3"/>
        <v>34.700000000000003</v>
      </c>
      <c r="P28" s="294">
        <v>20</v>
      </c>
      <c r="Q28" s="294">
        <v>14.5</v>
      </c>
      <c r="R28" s="294"/>
      <c r="S28" s="294"/>
      <c r="T28" s="294">
        <v>1</v>
      </c>
      <c r="U28" s="297">
        <f t="shared" si="4"/>
        <v>25.357142857142858</v>
      </c>
      <c r="V28" s="298">
        <f t="shared" si="5"/>
        <v>60</v>
      </c>
      <c r="W28" s="298"/>
      <c r="X28" s="298"/>
      <c r="Y28" s="299" t="str">
        <f t="shared" si="6"/>
        <v>B</v>
      </c>
    </row>
    <row r="29" spans="1:25" ht="25.8">
      <c r="A29" s="291">
        <v>15</v>
      </c>
      <c r="B29" s="640" t="s">
        <v>99</v>
      </c>
      <c r="C29" s="640" t="s">
        <v>100</v>
      </c>
      <c r="D29" s="294">
        <v>22.5</v>
      </c>
      <c r="E29" s="294">
        <v>7</v>
      </c>
      <c r="F29" s="294"/>
      <c r="G29" s="295">
        <f t="shared" si="0"/>
        <v>5.916666666666667</v>
      </c>
      <c r="H29" s="294">
        <v>24</v>
      </c>
      <c r="I29" s="294">
        <v>29.5</v>
      </c>
      <c r="J29" s="295">
        <f t="shared" si="1"/>
        <v>3.9691489361702126</v>
      </c>
      <c r="K29" s="294">
        <v>13</v>
      </c>
      <c r="L29" s="294">
        <v>12</v>
      </c>
      <c r="M29" s="294">
        <v>11</v>
      </c>
      <c r="N29" s="295">
        <f t="shared" si="2"/>
        <v>11.083333333333334</v>
      </c>
      <c r="O29" s="296">
        <f t="shared" si="3"/>
        <v>35</v>
      </c>
      <c r="P29" s="294">
        <v>4.5</v>
      </c>
      <c r="Q29" s="294"/>
      <c r="R29" s="294">
        <v>11.5</v>
      </c>
      <c r="S29" s="294"/>
      <c r="T29" s="294">
        <v>5</v>
      </c>
      <c r="U29" s="297">
        <f t="shared" si="4"/>
        <v>15</v>
      </c>
      <c r="V29" s="298">
        <f t="shared" si="5"/>
        <v>50</v>
      </c>
      <c r="W29" s="298"/>
      <c r="X29" s="298"/>
      <c r="Y29" s="299" t="str">
        <f t="shared" si="6"/>
        <v>C</v>
      </c>
    </row>
    <row r="30" spans="1:25" ht="25.8">
      <c r="A30" s="291">
        <v>16</v>
      </c>
      <c r="B30" s="640" t="s">
        <v>101</v>
      </c>
      <c r="C30" s="640" t="s">
        <v>102</v>
      </c>
      <c r="D30" s="294"/>
      <c r="E30" s="294"/>
      <c r="F30" s="294"/>
      <c r="G30" s="295">
        <f t="shared" si="0"/>
        <v>0</v>
      </c>
      <c r="H30" s="294"/>
      <c r="I30" s="294"/>
      <c r="J30" s="295">
        <f t="shared" si="1"/>
        <v>0</v>
      </c>
      <c r="K30" s="294"/>
      <c r="L30" s="294"/>
      <c r="M30" s="294"/>
      <c r="N30" s="295">
        <f t="shared" si="2"/>
        <v>0</v>
      </c>
      <c r="O30" s="296" t="str">
        <f t="shared" si="3"/>
        <v/>
      </c>
      <c r="P30" s="294"/>
      <c r="Q30" s="294"/>
      <c r="R30" s="294"/>
      <c r="S30" s="294"/>
      <c r="T30" s="294"/>
      <c r="U30" s="297" t="str">
        <f t="shared" si="4"/>
        <v/>
      </c>
      <c r="V30" s="298" t="str">
        <f t="shared" si="5"/>
        <v/>
      </c>
      <c r="W30" s="298"/>
      <c r="X30" s="298"/>
      <c r="Y30" s="299" t="str">
        <f t="shared" si="6"/>
        <v/>
      </c>
    </row>
    <row r="31" spans="1:25" ht="25.8">
      <c r="A31" s="291">
        <v>17</v>
      </c>
      <c r="B31" s="640" t="s">
        <v>103</v>
      </c>
      <c r="C31" s="640" t="s">
        <v>104</v>
      </c>
      <c r="D31" s="294">
        <v>19.5</v>
      </c>
      <c r="E31" s="294">
        <v>9</v>
      </c>
      <c r="F31" s="294"/>
      <c r="G31" s="295">
        <f t="shared" si="0"/>
        <v>5.8611111111111116</v>
      </c>
      <c r="H31" s="294">
        <v>24</v>
      </c>
      <c r="I31" s="294">
        <v>19.5</v>
      </c>
      <c r="J31" s="295">
        <f t="shared" si="1"/>
        <v>3.4372340425531913</v>
      </c>
      <c r="K31" s="294">
        <v>14</v>
      </c>
      <c r="L31" s="294">
        <v>13</v>
      </c>
      <c r="M31" s="294">
        <v>10</v>
      </c>
      <c r="N31" s="295">
        <f t="shared" si="2"/>
        <v>11.5</v>
      </c>
      <c r="O31" s="296">
        <f t="shared" si="3"/>
        <v>34.700000000000003</v>
      </c>
      <c r="P31" s="294">
        <v>1</v>
      </c>
      <c r="Q31" s="294">
        <v>10</v>
      </c>
      <c r="R31" s="294"/>
      <c r="S31" s="294">
        <v>4.5</v>
      </c>
      <c r="T31" s="294"/>
      <c r="U31" s="297">
        <f t="shared" si="4"/>
        <v>11.071428571428571</v>
      </c>
      <c r="V31" s="298">
        <f t="shared" si="5"/>
        <v>46</v>
      </c>
      <c r="W31" s="298"/>
      <c r="X31" s="298"/>
      <c r="Y31" s="299" t="str">
        <f t="shared" si="6"/>
        <v>D</v>
      </c>
    </row>
    <row r="32" spans="1:25" ht="25.8">
      <c r="A32" s="291">
        <v>18</v>
      </c>
      <c r="B32" s="640" t="s">
        <v>105</v>
      </c>
      <c r="C32" s="640" t="s">
        <v>106</v>
      </c>
      <c r="D32" s="294">
        <v>17.5</v>
      </c>
      <c r="E32" s="294">
        <v>10</v>
      </c>
      <c r="F32" s="294"/>
      <c r="G32" s="295">
        <f t="shared" si="0"/>
        <v>5.7407407407407405</v>
      </c>
      <c r="H32" s="294">
        <v>21</v>
      </c>
      <c r="I32" s="294">
        <v>27.5</v>
      </c>
      <c r="J32" s="295">
        <f t="shared" si="1"/>
        <v>3.5627659574468087</v>
      </c>
      <c r="K32" s="294">
        <v>9</v>
      </c>
      <c r="L32" s="294">
        <v>12</v>
      </c>
      <c r="M32" s="294">
        <v>12</v>
      </c>
      <c r="N32" s="295">
        <f t="shared" si="2"/>
        <v>10</v>
      </c>
      <c r="O32" s="296">
        <f t="shared" si="3"/>
        <v>32.200000000000003</v>
      </c>
      <c r="P32" s="294">
        <v>18</v>
      </c>
      <c r="Q32" s="294">
        <v>13.5</v>
      </c>
      <c r="R32" s="294"/>
      <c r="S32" s="294"/>
      <c r="T32" s="294"/>
      <c r="U32" s="297">
        <f t="shared" si="4"/>
        <v>22.5</v>
      </c>
      <c r="V32" s="298">
        <f t="shared" si="5"/>
        <v>55</v>
      </c>
      <c r="W32" s="298"/>
      <c r="X32" s="298"/>
      <c r="Y32" s="299" t="str">
        <f t="shared" si="6"/>
        <v>C</v>
      </c>
    </row>
    <row r="33" spans="1:25" ht="25.8">
      <c r="A33" s="291">
        <v>19</v>
      </c>
      <c r="B33" s="640" t="s">
        <v>107</v>
      </c>
      <c r="C33" s="640" t="s">
        <v>108</v>
      </c>
      <c r="D33" s="294">
        <v>23.5</v>
      </c>
      <c r="E33" s="294">
        <v>14</v>
      </c>
      <c r="F33" s="294"/>
      <c r="G33" s="295">
        <f t="shared" si="0"/>
        <v>7.8518518518518521</v>
      </c>
      <c r="H33" s="294">
        <v>26</v>
      </c>
      <c r="I33" s="294">
        <v>37.5</v>
      </c>
      <c r="J33" s="295">
        <f t="shared" si="1"/>
        <v>4.5946808510638295</v>
      </c>
      <c r="K33" s="294">
        <v>13</v>
      </c>
      <c r="L33" s="294">
        <v>12</v>
      </c>
      <c r="M33" s="294">
        <v>13</v>
      </c>
      <c r="N33" s="295">
        <f t="shared" si="2"/>
        <v>11.583333333333334</v>
      </c>
      <c r="O33" s="296">
        <f t="shared" si="3"/>
        <v>40.1</v>
      </c>
      <c r="P33" s="294">
        <v>9</v>
      </c>
      <c r="Q33" s="294"/>
      <c r="R33" s="294">
        <v>10.5</v>
      </c>
      <c r="S33" s="294">
        <v>11</v>
      </c>
      <c r="T33" s="294"/>
      <c r="U33" s="297">
        <f t="shared" si="4"/>
        <v>21.785714285714285</v>
      </c>
      <c r="V33" s="298">
        <f t="shared" si="5"/>
        <v>62</v>
      </c>
      <c r="W33" s="298"/>
      <c r="X33" s="298"/>
      <c r="Y33" s="299" t="str">
        <f t="shared" si="6"/>
        <v>B</v>
      </c>
    </row>
    <row r="34" spans="1:25" ht="25.8">
      <c r="A34" s="291">
        <v>20</v>
      </c>
      <c r="B34" s="640" t="s">
        <v>109</v>
      </c>
      <c r="C34" s="640" t="s">
        <v>110</v>
      </c>
      <c r="D34" s="294">
        <v>15.5</v>
      </c>
      <c r="E34" s="294">
        <v>7</v>
      </c>
      <c r="F34" s="294"/>
      <c r="G34" s="295">
        <f t="shared" si="0"/>
        <v>4.6203703703703702</v>
      </c>
      <c r="H34" s="294">
        <v>20</v>
      </c>
      <c r="I34" s="294">
        <v>15.5</v>
      </c>
      <c r="J34" s="295">
        <f t="shared" si="1"/>
        <v>2.8244680851063828</v>
      </c>
      <c r="K34" s="294">
        <v>9</v>
      </c>
      <c r="L34" s="294">
        <v>13</v>
      </c>
      <c r="M34" s="294">
        <v>11</v>
      </c>
      <c r="N34" s="295">
        <f t="shared" si="2"/>
        <v>10.083333333333334</v>
      </c>
      <c r="O34" s="296">
        <f t="shared" si="3"/>
        <v>29.2</v>
      </c>
      <c r="P34" s="294">
        <v>21</v>
      </c>
      <c r="Q34" s="294">
        <v>15.5</v>
      </c>
      <c r="R34" s="294"/>
      <c r="S34" s="294">
        <v>3</v>
      </c>
      <c r="T34" s="294"/>
      <c r="U34" s="297">
        <f t="shared" si="4"/>
        <v>28.214285714285715</v>
      </c>
      <c r="V34" s="298">
        <f t="shared" si="5"/>
        <v>57</v>
      </c>
      <c r="W34" s="298"/>
      <c r="X34" s="298"/>
      <c r="Y34" s="299" t="str">
        <f t="shared" si="6"/>
        <v>C</v>
      </c>
    </row>
    <row r="35" spans="1:25" ht="25.8">
      <c r="A35" s="291">
        <v>21</v>
      </c>
      <c r="B35" s="640" t="s">
        <v>111</v>
      </c>
      <c r="C35" s="640" t="s">
        <v>112</v>
      </c>
      <c r="D35" s="294">
        <v>23</v>
      </c>
      <c r="E35" s="294">
        <v>13</v>
      </c>
      <c r="F35" s="294"/>
      <c r="G35" s="295">
        <f t="shared" si="0"/>
        <v>7.5092592592592595</v>
      </c>
      <c r="H35" s="294">
        <v>21</v>
      </c>
      <c r="I35" s="294">
        <v>36</v>
      </c>
      <c r="J35" s="295">
        <f t="shared" si="1"/>
        <v>4.0148936170212766</v>
      </c>
      <c r="K35" s="294">
        <v>12</v>
      </c>
      <c r="L35" s="294">
        <v>13</v>
      </c>
      <c r="M35" s="294">
        <v>9</v>
      </c>
      <c r="N35" s="295">
        <f t="shared" si="2"/>
        <v>10.583333333333334</v>
      </c>
      <c r="O35" s="296">
        <f t="shared" si="3"/>
        <v>36.9</v>
      </c>
      <c r="P35" s="294">
        <v>21</v>
      </c>
      <c r="Q35" s="294">
        <v>15.5</v>
      </c>
      <c r="R35" s="294"/>
      <c r="S35" s="294">
        <v>6</v>
      </c>
      <c r="T35" s="294"/>
      <c r="U35" s="297">
        <f t="shared" si="4"/>
        <v>30.357142857142858</v>
      </c>
      <c r="V35" s="298">
        <f t="shared" si="5"/>
        <v>67</v>
      </c>
      <c r="W35" s="298"/>
      <c r="X35" s="298"/>
      <c r="Y35" s="299" t="str">
        <f t="shared" si="6"/>
        <v>B</v>
      </c>
    </row>
    <row r="36" spans="1:25" ht="25.8">
      <c r="A36" s="291">
        <v>22</v>
      </c>
      <c r="B36" s="640" t="s">
        <v>113</v>
      </c>
      <c r="C36" s="640" t="s">
        <v>114</v>
      </c>
      <c r="D36" s="294">
        <v>7.5</v>
      </c>
      <c r="E36" s="294">
        <v>4</v>
      </c>
      <c r="F36" s="294"/>
      <c r="G36" s="295">
        <f t="shared" si="0"/>
        <v>2.3888888888888888</v>
      </c>
      <c r="H36" s="294">
        <v>18</v>
      </c>
      <c r="I36" s="294">
        <v>11.5</v>
      </c>
      <c r="J36" s="295">
        <f t="shared" si="1"/>
        <v>2.4117021276595745</v>
      </c>
      <c r="K36" s="294">
        <v>12</v>
      </c>
      <c r="L36" s="294">
        <v>13</v>
      </c>
      <c r="M36" s="294">
        <v>12</v>
      </c>
      <c r="N36" s="295">
        <f t="shared" si="2"/>
        <v>11.333333333333334</v>
      </c>
      <c r="O36" s="296">
        <f t="shared" si="3"/>
        <v>26.9</v>
      </c>
      <c r="P36" s="294">
        <v>6</v>
      </c>
      <c r="Q36" s="294">
        <v>9</v>
      </c>
      <c r="R36" s="294"/>
      <c r="S36" s="294">
        <v>4</v>
      </c>
      <c r="T36" s="294"/>
      <c r="U36" s="297">
        <f t="shared" si="4"/>
        <v>13.571428571428571</v>
      </c>
      <c r="V36" s="298">
        <f t="shared" si="5"/>
        <v>40</v>
      </c>
      <c r="W36" s="298"/>
      <c r="X36" s="298"/>
      <c r="Y36" s="299" t="str">
        <f t="shared" si="6"/>
        <v>D</v>
      </c>
    </row>
    <row r="37" spans="1:25" ht="25.8">
      <c r="A37" s="291">
        <v>23</v>
      </c>
      <c r="B37" s="640" t="s">
        <v>115</v>
      </c>
      <c r="C37" s="640" t="s">
        <v>116</v>
      </c>
      <c r="D37" s="294">
        <v>23.5</v>
      </c>
      <c r="E37" s="294">
        <v>9</v>
      </c>
      <c r="F37" s="294"/>
      <c r="G37" s="295">
        <f t="shared" si="0"/>
        <v>6.6018518518518521</v>
      </c>
      <c r="H37" s="294">
        <v>26</v>
      </c>
      <c r="I37" s="294">
        <v>32.5</v>
      </c>
      <c r="J37" s="295">
        <f t="shared" si="1"/>
        <v>4.3287234042553191</v>
      </c>
      <c r="K37" s="294">
        <v>14</v>
      </c>
      <c r="L37" s="294">
        <v>13</v>
      </c>
      <c r="M37" s="294">
        <v>12</v>
      </c>
      <c r="N37" s="295">
        <f t="shared" si="2"/>
        <v>12</v>
      </c>
      <c r="O37" s="296">
        <f t="shared" si="3"/>
        <v>38.299999999999997</v>
      </c>
      <c r="P37" s="294">
        <v>19.5</v>
      </c>
      <c r="Q37" s="294"/>
      <c r="R37" s="294">
        <v>17</v>
      </c>
      <c r="S37" s="294"/>
      <c r="T37" s="294"/>
      <c r="U37" s="297">
        <f t="shared" si="4"/>
        <v>26.071428571428573</v>
      </c>
      <c r="V37" s="298">
        <f t="shared" si="5"/>
        <v>64</v>
      </c>
      <c r="W37" s="298"/>
      <c r="X37" s="298"/>
      <c r="Y37" s="299" t="str">
        <f t="shared" si="6"/>
        <v>B</v>
      </c>
    </row>
    <row r="38" spans="1:25" ht="25.8">
      <c r="A38" s="291">
        <v>24</v>
      </c>
      <c r="B38" s="640" t="s">
        <v>117</v>
      </c>
      <c r="C38" s="640" t="s">
        <v>118</v>
      </c>
      <c r="D38" s="294">
        <v>21.5</v>
      </c>
      <c r="E38" s="294">
        <v>6</v>
      </c>
      <c r="F38" s="294"/>
      <c r="G38" s="295">
        <f t="shared" si="0"/>
        <v>5.4814814814814818</v>
      </c>
      <c r="H38" s="294">
        <v>26</v>
      </c>
      <c r="I38" s="294">
        <v>27.5</v>
      </c>
      <c r="J38" s="295">
        <f t="shared" si="1"/>
        <v>4.0627659574468087</v>
      </c>
      <c r="K38" s="294">
        <v>13</v>
      </c>
      <c r="L38" s="294">
        <v>12</v>
      </c>
      <c r="M38" s="294">
        <v>13</v>
      </c>
      <c r="N38" s="295">
        <f t="shared" si="2"/>
        <v>11.583333333333334</v>
      </c>
      <c r="O38" s="296">
        <f t="shared" si="3"/>
        <v>35.200000000000003</v>
      </c>
      <c r="P38" s="294">
        <v>6.5</v>
      </c>
      <c r="Q38" s="294">
        <v>12</v>
      </c>
      <c r="R38" s="294"/>
      <c r="S38" s="294">
        <v>1.5</v>
      </c>
      <c r="T38" s="294"/>
      <c r="U38" s="297">
        <f t="shared" si="4"/>
        <v>14.285714285714286</v>
      </c>
      <c r="V38" s="298">
        <f t="shared" si="5"/>
        <v>49</v>
      </c>
      <c r="W38" s="298"/>
      <c r="X38" s="298"/>
      <c r="Y38" s="299" t="str">
        <f t="shared" si="6"/>
        <v>D</v>
      </c>
    </row>
    <row r="39" spans="1:25" ht="25.8">
      <c r="A39" s="291">
        <v>25</v>
      </c>
      <c r="B39" s="640" t="s">
        <v>119</v>
      </c>
      <c r="C39" s="640" t="s">
        <v>120</v>
      </c>
      <c r="D39" s="294">
        <v>23</v>
      </c>
      <c r="E39" s="294">
        <v>16</v>
      </c>
      <c r="F39" s="294"/>
      <c r="G39" s="295">
        <f t="shared" si="0"/>
        <v>8.2592592592592595</v>
      </c>
      <c r="H39" s="294">
        <v>27</v>
      </c>
      <c r="I39" s="294">
        <v>39</v>
      </c>
      <c r="J39" s="295">
        <f t="shared" si="1"/>
        <v>4.774468085106383</v>
      </c>
      <c r="K39" s="294">
        <v>13</v>
      </c>
      <c r="L39" s="294">
        <v>8</v>
      </c>
      <c r="M39" s="294">
        <v>14</v>
      </c>
      <c r="N39" s="295">
        <f t="shared" si="2"/>
        <v>10.499999999999998</v>
      </c>
      <c r="O39" s="296">
        <f t="shared" si="3"/>
        <v>39.299999999999997</v>
      </c>
      <c r="P39" s="294">
        <v>4</v>
      </c>
      <c r="Q39" s="294">
        <v>12.5</v>
      </c>
      <c r="R39" s="294"/>
      <c r="S39" s="294">
        <v>10</v>
      </c>
      <c r="T39" s="294"/>
      <c r="U39" s="297">
        <f t="shared" si="4"/>
        <v>18.928571428571427</v>
      </c>
      <c r="V39" s="298">
        <f t="shared" si="5"/>
        <v>58</v>
      </c>
      <c r="W39" s="298"/>
      <c r="X39" s="298"/>
      <c r="Y39" s="299" t="str">
        <f t="shared" si="6"/>
        <v>C</v>
      </c>
    </row>
    <row r="40" spans="1:25" ht="25.8">
      <c r="A40" s="291">
        <v>26</v>
      </c>
      <c r="B40" s="640" t="s">
        <v>121</v>
      </c>
      <c r="C40" s="640" t="s">
        <v>122</v>
      </c>
      <c r="D40" s="294">
        <v>16.5</v>
      </c>
      <c r="E40" s="294">
        <v>7</v>
      </c>
      <c r="F40" s="294"/>
      <c r="G40" s="295">
        <f t="shared" si="0"/>
        <v>4.8055555555555554</v>
      </c>
      <c r="H40" s="294">
        <v>22</v>
      </c>
      <c r="I40" s="294">
        <v>23.5</v>
      </c>
      <c r="J40" s="295">
        <f t="shared" si="1"/>
        <v>3.4499999999999997</v>
      </c>
      <c r="K40" s="294">
        <v>12</v>
      </c>
      <c r="L40" s="294">
        <v>11</v>
      </c>
      <c r="M40" s="294">
        <v>10</v>
      </c>
      <c r="N40" s="295">
        <f t="shared" si="2"/>
        <v>10.166666666666666</v>
      </c>
      <c r="O40" s="296">
        <f t="shared" si="3"/>
        <v>30.7</v>
      </c>
      <c r="P40" s="294">
        <v>18.5</v>
      </c>
      <c r="Q40" s="294">
        <v>12.5</v>
      </c>
      <c r="R40" s="294"/>
      <c r="S40" s="294"/>
      <c r="T40" s="294">
        <v>5</v>
      </c>
      <c r="U40" s="297">
        <f t="shared" si="4"/>
        <v>25.714285714285715</v>
      </c>
      <c r="V40" s="298">
        <f t="shared" si="5"/>
        <v>56</v>
      </c>
      <c r="W40" s="298"/>
      <c r="X40" s="298"/>
      <c r="Y40" s="299" t="str">
        <f t="shared" si="6"/>
        <v>C</v>
      </c>
    </row>
    <row r="41" spans="1:25" ht="25.8">
      <c r="A41" s="291">
        <v>27</v>
      </c>
      <c r="B41" s="640" t="s">
        <v>123</v>
      </c>
      <c r="C41" s="640" t="s">
        <v>124</v>
      </c>
      <c r="D41" s="294">
        <v>15</v>
      </c>
      <c r="E41" s="294">
        <v>7</v>
      </c>
      <c r="F41" s="294"/>
      <c r="G41" s="295">
        <f t="shared" si="0"/>
        <v>4.5277777777777777</v>
      </c>
      <c r="H41" s="294">
        <v>26</v>
      </c>
      <c r="I41" s="294">
        <v>22</v>
      </c>
      <c r="J41" s="295">
        <f t="shared" si="1"/>
        <v>3.7702127659574467</v>
      </c>
      <c r="K41" s="294">
        <v>14</v>
      </c>
      <c r="L41" s="294">
        <v>10</v>
      </c>
      <c r="M41" s="294">
        <v>12</v>
      </c>
      <c r="N41" s="295">
        <f t="shared" si="2"/>
        <v>11</v>
      </c>
      <c r="O41" s="296">
        <f t="shared" si="3"/>
        <v>32.200000000000003</v>
      </c>
      <c r="P41" s="294">
        <v>3</v>
      </c>
      <c r="Q41" s="294">
        <v>12</v>
      </c>
      <c r="R41" s="294"/>
      <c r="S41" s="294">
        <v>6</v>
      </c>
      <c r="T41" s="294"/>
      <c r="U41" s="297">
        <f t="shared" si="4"/>
        <v>15</v>
      </c>
      <c r="V41" s="298">
        <f t="shared" si="5"/>
        <v>47</v>
      </c>
      <c r="W41" s="298"/>
      <c r="X41" s="298"/>
      <c r="Y41" s="299" t="str">
        <f t="shared" si="6"/>
        <v>D</v>
      </c>
    </row>
    <row r="42" spans="1:25" ht="25.8">
      <c r="A42" s="291">
        <v>28</v>
      </c>
      <c r="B42" s="640" t="s">
        <v>125</v>
      </c>
      <c r="C42" s="640" t="s">
        <v>126</v>
      </c>
      <c r="D42" s="294">
        <v>19</v>
      </c>
      <c r="E42" s="294">
        <v>11</v>
      </c>
      <c r="F42" s="294"/>
      <c r="G42" s="295">
        <f t="shared" si="0"/>
        <v>6.268518518518519</v>
      </c>
      <c r="H42" s="294">
        <v>22</v>
      </c>
      <c r="I42" s="294">
        <v>30</v>
      </c>
      <c r="J42" s="295">
        <f t="shared" si="1"/>
        <v>3.7957446808510644</v>
      </c>
      <c r="K42" s="294">
        <v>12</v>
      </c>
      <c r="L42" s="294">
        <v>13</v>
      </c>
      <c r="M42" s="294">
        <v>10</v>
      </c>
      <c r="N42" s="295">
        <f t="shared" si="2"/>
        <v>10.833333333333336</v>
      </c>
      <c r="O42" s="296">
        <f t="shared" si="3"/>
        <v>34.9</v>
      </c>
      <c r="P42" s="294">
        <v>16.5</v>
      </c>
      <c r="Q42" s="294">
        <v>12</v>
      </c>
      <c r="R42" s="294"/>
      <c r="S42" s="294">
        <v>3.5</v>
      </c>
      <c r="T42" s="294"/>
      <c r="U42" s="297">
        <f t="shared" si="4"/>
        <v>22.857142857142858</v>
      </c>
      <c r="V42" s="298">
        <f t="shared" si="5"/>
        <v>58</v>
      </c>
      <c r="W42" s="298"/>
      <c r="X42" s="298"/>
      <c r="Y42" s="299" t="str">
        <f t="shared" si="6"/>
        <v>C</v>
      </c>
    </row>
    <row r="43" spans="1:25" ht="25.8">
      <c r="A43" s="291">
        <v>29</v>
      </c>
      <c r="B43" s="640" t="s">
        <v>127</v>
      </c>
      <c r="C43" s="640" t="s">
        <v>128</v>
      </c>
      <c r="D43" s="294">
        <v>13</v>
      </c>
      <c r="E43" s="294">
        <v>8</v>
      </c>
      <c r="F43" s="294"/>
      <c r="G43" s="295">
        <f t="shared" si="0"/>
        <v>4.4074074074074074</v>
      </c>
      <c r="H43" s="294">
        <v>20.5</v>
      </c>
      <c r="I43" s="294">
        <v>21</v>
      </c>
      <c r="J43" s="295">
        <f t="shared" si="1"/>
        <v>3.1670212765957446</v>
      </c>
      <c r="K43" s="294">
        <v>13</v>
      </c>
      <c r="L43" s="294">
        <v>13</v>
      </c>
      <c r="M43" s="294">
        <v>7.5</v>
      </c>
      <c r="N43" s="295">
        <f t="shared" si="2"/>
        <v>10.541666666666666</v>
      </c>
      <c r="O43" s="296">
        <f t="shared" si="3"/>
        <v>30.2</v>
      </c>
      <c r="P43" s="294">
        <v>3.5</v>
      </c>
      <c r="Q43" s="294">
        <v>11.5</v>
      </c>
      <c r="R43" s="294"/>
      <c r="S43" s="294">
        <v>5</v>
      </c>
      <c r="T43" s="294"/>
      <c r="U43" s="297">
        <f t="shared" si="4"/>
        <v>14.285714285714286</v>
      </c>
      <c r="V43" s="298">
        <f t="shared" si="5"/>
        <v>44</v>
      </c>
      <c r="W43" s="298"/>
      <c r="X43" s="298"/>
      <c r="Y43" s="299" t="str">
        <f t="shared" si="6"/>
        <v>D</v>
      </c>
    </row>
    <row r="44" spans="1:25" ht="25.8">
      <c r="A44" s="291">
        <v>30</v>
      </c>
      <c r="B44" s="640" t="s">
        <v>129</v>
      </c>
      <c r="C44" s="640" t="s">
        <v>130</v>
      </c>
      <c r="D44" s="294">
        <v>19.5</v>
      </c>
      <c r="E44" s="294">
        <v>17</v>
      </c>
      <c r="F44" s="294"/>
      <c r="G44" s="295">
        <f t="shared" si="0"/>
        <v>7.8611111111111107</v>
      </c>
      <c r="H44" s="294">
        <v>21</v>
      </c>
      <c r="I44" s="294">
        <v>36.5</v>
      </c>
      <c r="J44" s="295">
        <f t="shared" si="1"/>
        <v>4.0414893617021272</v>
      </c>
      <c r="K44" s="294">
        <v>12</v>
      </c>
      <c r="L44" s="294">
        <v>11</v>
      </c>
      <c r="M44" s="294">
        <v>9</v>
      </c>
      <c r="N44" s="295">
        <f t="shared" si="2"/>
        <v>9.9166666666666661</v>
      </c>
      <c r="O44" s="296">
        <f t="shared" si="3"/>
        <v>36.4</v>
      </c>
      <c r="P44" s="294">
        <v>15.5</v>
      </c>
      <c r="Q44" s="294">
        <v>12.5</v>
      </c>
      <c r="R44" s="294"/>
      <c r="S44" s="294">
        <v>8</v>
      </c>
      <c r="T44" s="294"/>
      <c r="U44" s="297">
        <f t="shared" si="4"/>
        <v>25.714285714285715</v>
      </c>
      <c r="V44" s="298">
        <f t="shared" si="5"/>
        <v>62</v>
      </c>
      <c r="W44" s="298"/>
      <c r="X44" s="298"/>
      <c r="Y44" s="299" t="str">
        <f t="shared" si="6"/>
        <v>B</v>
      </c>
    </row>
    <row r="45" spans="1:25" ht="25.8">
      <c r="A45" s="291">
        <v>31</v>
      </c>
      <c r="B45" s="640" t="s">
        <v>131</v>
      </c>
      <c r="C45" s="640" t="s">
        <v>132</v>
      </c>
      <c r="D45" s="294">
        <v>10.5</v>
      </c>
      <c r="E45" s="294">
        <v>11</v>
      </c>
      <c r="F45" s="294"/>
      <c r="G45" s="295">
        <f t="shared" si="0"/>
        <v>4.6944444444444446</v>
      </c>
      <c r="H45" s="294">
        <v>29</v>
      </c>
      <c r="I45" s="294">
        <v>21.5</v>
      </c>
      <c r="J45" s="295">
        <f t="shared" si="1"/>
        <v>4.0436170212765958</v>
      </c>
      <c r="K45" s="294">
        <v>14</v>
      </c>
      <c r="L45" s="294">
        <v>13</v>
      </c>
      <c r="M45" s="294">
        <v>15</v>
      </c>
      <c r="N45" s="295">
        <f t="shared" si="2"/>
        <v>12.75</v>
      </c>
      <c r="O45" s="296">
        <f t="shared" si="3"/>
        <v>35.799999999999997</v>
      </c>
      <c r="P45" s="294">
        <v>20</v>
      </c>
      <c r="Q45" s="294">
        <v>14.5</v>
      </c>
      <c r="R45" s="294"/>
      <c r="S45" s="294">
        <v>12</v>
      </c>
      <c r="T45" s="294"/>
      <c r="U45" s="297">
        <f t="shared" si="4"/>
        <v>33.214285714285715</v>
      </c>
      <c r="V45" s="298">
        <f t="shared" si="5"/>
        <v>69</v>
      </c>
      <c r="W45" s="298"/>
      <c r="X45" s="298"/>
      <c r="Y45" s="299" t="str">
        <f t="shared" si="6"/>
        <v>B</v>
      </c>
    </row>
    <row r="46" spans="1:25" ht="25.8">
      <c r="A46" s="291">
        <v>32</v>
      </c>
      <c r="B46" s="640" t="s">
        <v>133</v>
      </c>
      <c r="C46" s="640" t="s">
        <v>134</v>
      </c>
      <c r="D46" s="294">
        <v>10.5</v>
      </c>
      <c r="E46" s="294">
        <v>8</v>
      </c>
      <c r="F46" s="294"/>
      <c r="G46" s="295">
        <f t="shared" si="0"/>
        <v>3.9444444444444446</v>
      </c>
      <c r="H46" s="294">
        <v>21</v>
      </c>
      <c r="I46" s="294">
        <v>18.5</v>
      </c>
      <c r="J46" s="295">
        <f t="shared" si="1"/>
        <v>3.0840425531914892</v>
      </c>
      <c r="K46" s="294">
        <v>8</v>
      </c>
      <c r="L46" s="294">
        <v>9</v>
      </c>
      <c r="M46" s="294">
        <v>13</v>
      </c>
      <c r="N46" s="295">
        <f t="shared" si="2"/>
        <v>8.9166666666666661</v>
      </c>
      <c r="O46" s="296">
        <f t="shared" si="3"/>
        <v>26.6</v>
      </c>
      <c r="P46" s="294">
        <v>13.5</v>
      </c>
      <c r="Q46" s="294">
        <v>9.5</v>
      </c>
      <c r="R46" s="294"/>
      <c r="S46" s="294"/>
      <c r="T46" s="294">
        <v>1</v>
      </c>
      <c r="U46" s="297">
        <f t="shared" si="4"/>
        <v>17.142857142857142</v>
      </c>
      <c r="V46" s="298">
        <f t="shared" si="5"/>
        <v>44</v>
      </c>
      <c r="W46" s="298"/>
      <c r="X46" s="298"/>
      <c r="Y46" s="299" t="str">
        <f t="shared" si="6"/>
        <v>D</v>
      </c>
    </row>
    <row r="47" spans="1:25" ht="25.8">
      <c r="A47" s="291">
        <v>33</v>
      </c>
      <c r="B47" s="640" t="s">
        <v>135</v>
      </c>
      <c r="C47" s="640" t="s">
        <v>136</v>
      </c>
      <c r="D47" s="294">
        <v>18</v>
      </c>
      <c r="E47" s="294">
        <v>9</v>
      </c>
      <c r="F47" s="294"/>
      <c r="G47" s="295">
        <f t="shared" si="0"/>
        <v>5.5833333333333339</v>
      </c>
      <c r="H47" s="294">
        <v>25</v>
      </c>
      <c r="I47" s="294">
        <v>27</v>
      </c>
      <c r="J47" s="295">
        <f t="shared" si="1"/>
        <v>3.9361702127659575</v>
      </c>
      <c r="K47" s="294">
        <v>13</v>
      </c>
      <c r="L47" s="294">
        <v>12</v>
      </c>
      <c r="M47" s="294">
        <v>12</v>
      </c>
      <c r="N47" s="295">
        <f t="shared" si="2"/>
        <v>11.333333333333334</v>
      </c>
      <c r="O47" s="296">
        <f t="shared" si="3"/>
        <v>34.799999999999997</v>
      </c>
      <c r="P47" s="294">
        <v>0</v>
      </c>
      <c r="Q47" s="294">
        <v>12.5</v>
      </c>
      <c r="R47" s="294"/>
      <c r="S47" s="294">
        <v>6</v>
      </c>
      <c r="T47" s="294"/>
      <c r="U47" s="297">
        <f t="shared" si="4"/>
        <v>13.214285714285714</v>
      </c>
      <c r="V47" s="298">
        <f t="shared" si="5"/>
        <v>48</v>
      </c>
      <c r="W47" s="298"/>
      <c r="X47" s="298"/>
      <c r="Y47" s="299" t="str">
        <f t="shared" si="6"/>
        <v>D</v>
      </c>
    </row>
    <row r="48" spans="1:25" ht="25.8">
      <c r="A48" s="291">
        <v>34</v>
      </c>
      <c r="B48" s="640" t="s">
        <v>137</v>
      </c>
      <c r="C48" s="640" t="s">
        <v>138</v>
      </c>
      <c r="D48" s="294">
        <v>18</v>
      </c>
      <c r="E48" s="294">
        <v>6</v>
      </c>
      <c r="F48" s="294"/>
      <c r="G48" s="295">
        <f t="shared" si="0"/>
        <v>4.833333333333333</v>
      </c>
      <c r="H48" s="294">
        <v>22</v>
      </c>
      <c r="I48" s="294">
        <v>24</v>
      </c>
      <c r="J48" s="295">
        <f t="shared" si="1"/>
        <v>3.4765957446808509</v>
      </c>
      <c r="K48" s="294">
        <v>11</v>
      </c>
      <c r="L48" s="294">
        <v>12</v>
      </c>
      <c r="M48" s="294">
        <v>11</v>
      </c>
      <c r="N48" s="295">
        <f t="shared" si="2"/>
        <v>10.416666666666666</v>
      </c>
      <c r="O48" s="296">
        <f t="shared" si="3"/>
        <v>31.2</v>
      </c>
      <c r="P48" s="294">
        <v>9</v>
      </c>
      <c r="Q48" s="294"/>
      <c r="R48" s="294">
        <v>8</v>
      </c>
      <c r="S48" s="294">
        <v>5</v>
      </c>
      <c r="T48" s="294"/>
      <c r="U48" s="297">
        <f t="shared" si="4"/>
        <v>15.714285714285714</v>
      </c>
      <c r="V48" s="298">
        <f t="shared" si="5"/>
        <v>47</v>
      </c>
      <c r="W48" s="298"/>
      <c r="X48" s="298"/>
      <c r="Y48" s="299" t="str">
        <f t="shared" si="6"/>
        <v>D</v>
      </c>
    </row>
    <row r="49" spans="1:25" ht="25.8">
      <c r="A49" s="291">
        <v>35</v>
      </c>
      <c r="B49" s="640" t="s">
        <v>139</v>
      </c>
      <c r="C49" s="640" t="s">
        <v>140</v>
      </c>
      <c r="D49" s="294">
        <v>19.5</v>
      </c>
      <c r="E49" s="294">
        <v>0</v>
      </c>
      <c r="F49" s="294"/>
      <c r="G49" s="295">
        <f t="shared" si="0"/>
        <v>3.6111111111111112</v>
      </c>
      <c r="H49" s="294">
        <v>0</v>
      </c>
      <c r="I49" s="294"/>
      <c r="J49" s="295">
        <f t="shared" si="1"/>
        <v>0</v>
      </c>
      <c r="K49" s="294"/>
      <c r="L49" s="294"/>
      <c r="M49" s="294"/>
      <c r="N49" s="295">
        <f t="shared" si="2"/>
        <v>0</v>
      </c>
      <c r="O49" s="296">
        <f t="shared" si="3"/>
        <v>6.1</v>
      </c>
      <c r="P49" s="294"/>
      <c r="Q49" s="294"/>
      <c r="R49" s="294"/>
      <c r="S49" s="294"/>
      <c r="T49" s="294"/>
      <c r="U49" s="297" t="str">
        <f t="shared" si="4"/>
        <v/>
      </c>
      <c r="V49" s="298">
        <f t="shared" si="5"/>
        <v>6</v>
      </c>
      <c r="W49" s="298"/>
      <c r="X49" s="298"/>
      <c r="Y49" s="299" t="str">
        <f t="shared" si="6"/>
        <v/>
      </c>
    </row>
    <row r="50" spans="1:25" ht="25.8">
      <c r="A50" s="291">
        <v>36</v>
      </c>
      <c r="B50" s="640" t="s">
        <v>141</v>
      </c>
      <c r="C50" s="640" t="s">
        <v>142</v>
      </c>
      <c r="D50" s="294">
        <v>16</v>
      </c>
      <c r="E50" s="294">
        <v>11</v>
      </c>
      <c r="F50" s="294"/>
      <c r="G50" s="295">
        <f t="shared" si="0"/>
        <v>5.7129629629629628</v>
      </c>
      <c r="H50" s="294">
        <v>20</v>
      </c>
      <c r="I50" s="294">
        <v>27</v>
      </c>
      <c r="J50" s="295">
        <f t="shared" si="1"/>
        <v>3.4361702127659575</v>
      </c>
      <c r="K50" s="294">
        <v>9</v>
      </c>
      <c r="L50" s="294">
        <v>11</v>
      </c>
      <c r="M50" s="294">
        <v>11</v>
      </c>
      <c r="N50" s="295">
        <f t="shared" si="2"/>
        <v>9.4166666666666661</v>
      </c>
      <c r="O50" s="296">
        <f t="shared" si="3"/>
        <v>31</v>
      </c>
      <c r="P50" s="294">
        <v>13</v>
      </c>
      <c r="Q50" s="294">
        <v>8.5</v>
      </c>
      <c r="R50" s="294"/>
      <c r="S50" s="294">
        <v>3</v>
      </c>
      <c r="T50" s="294"/>
      <c r="U50" s="297">
        <f t="shared" si="4"/>
        <v>17.5</v>
      </c>
      <c r="V50" s="298">
        <f t="shared" si="5"/>
        <v>49</v>
      </c>
      <c r="W50" s="298"/>
      <c r="X50" s="298"/>
      <c r="Y50" s="299" t="str">
        <f t="shared" si="6"/>
        <v>D</v>
      </c>
    </row>
    <row r="51" spans="1:25" ht="25.8">
      <c r="A51" s="291">
        <v>37</v>
      </c>
      <c r="B51" s="640" t="s">
        <v>143</v>
      </c>
      <c r="C51" s="640" t="s">
        <v>144</v>
      </c>
      <c r="D51" s="294">
        <v>22.5</v>
      </c>
      <c r="E51" s="294">
        <v>9</v>
      </c>
      <c r="F51" s="294"/>
      <c r="G51" s="295">
        <f t="shared" si="0"/>
        <v>6.416666666666667</v>
      </c>
      <c r="H51" s="294">
        <v>23</v>
      </c>
      <c r="I51" s="294">
        <v>31.5</v>
      </c>
      <c r="J51" s="295">
        <f t="shared" si="1"/>
        <v>3.9755319148936175</v>
      </c>
      <c r="K51" s="294">
        <v>12</v>
      </c>
      <c r="L51" s="294">
        <v>11</v>
      </c>
      <c r="M51" s="294">
        <v>11</v>
      </c>
      <c r="N51" s="295">
        <f t="shared" si="2"/>
        <v>10.416666666666666</v>
      </c>
      <c r="O51" s="296">
        <f t="shared" si="3"/>
        <v>34.700000000000003</v>
      </c>
      <c r="P51" s="294">
        <v>12.5</v>
      </c>
      <c r="Q51" s="294"/>
      <c r="R51" s="294">
        <v>9.5</v>
      </c>
      <c r="S51" s="294">
        <v>2.5</v>
      </c>
      <c r="T51" s="294"/>
      <c r="U51" s="297">
        <f t="shared" si="4"/>
        <v>17.5</v>
      </c>
      <c r="V51" s="298">
        <f t="shared" si="5"/>
        <v>52</v>
      </c>
      <c r="W51" s="298"/>
      <c r="X51" s="298"/>
      <c r="Y51" s="299" t="str">
        <f t="shared" si="6"/>
        <v>C</v>
      </c>
    </row>
    <row r="52" spans="1:25" ht="25.8">
      <c r="A52" s="291">
        <v>38</v>
      </c>
      <c r="B52" s="640" t="s">
        <v>145</v>
      </c>
      <c r="C52" s="640" t="s">
        <v>146</v>
      </c>
      <c r="D52" s="294">
        <v>23.5</v>
      </c>
      <c r="E52" s="294">
        <v>12</v>
      </c>
      <c r="F52" s="294"/>
      <c r="G52" s="295">
        <f t="shared" si="0"/>
        <v>7.3518518518518512</v>
      </c>
      <c r="H52" s="294">
        <v>23</v>
      </c>
      <c r="I52" s="294">
        <v>35.5</v>
      </c>
      <c r="J52" s="295">
        <f t="shared" si="1"/>
        <v>4.1882978723404261</v>
      </c>
      <c r="K52" s="294">
        <v>12</v>
      </c>
      <c r="L52" s="294">
        <v>15</v>
      </c>
      <c r="M52" s="294">
        <v>11</v>
      </c>
      <c r="N52" s="295">
        <f t="shared" si="2"/>
        <v>11.75</v>
      </c>
      <c r="O52" s="296">
        <f t="shared" si="3"/>
        <v>38.9</v>
      </c>
      <c r="P52" s="294">
        <v>4</v>
      </c>
      <c r="Q52" s="294">
        <v>12</v>
      </c>
      <c r="R52" s="294"/>
      <c r="S52" s="294"/>
      <c r="T52" s="294">
        <v>7</v>
      </c>
      <c r="U52" s="297">
        <f t="shared" si="4"/>
        <v>16.428571428571427</v>
      </c>
      <c r="V52" s="298">
        <f t="shared" si="5"/>
        <v>55</v>
      </c>
      <c r="W52" s="298"/>
      <c r="X52" s="298"/>
      <c r="Y52" s="299" t="str">
        <f t="shared" si="6"/>
        <v>C</v>
      </c>
    </row>
    <row r="53" spans="1:25" ht="25.8">
      <c r="A53" s="291">
        <v>39</v>
      </c>
      <c r="B53" s="640" t="s">
        <v>147</v>
      </c>
      <c r="C53" s="640" t="s">
        <v>148</v>
      </c>
      <c r="D53" s="294">
        <v>19</v>
      </c>
      <c r="E53" s="294">
        <v>9</v>
      </c>
      <c r="F53" s="294"/>
      <c r="G53" s="295">
        <f t="shared" si="0"/>
        <v>5.7685185185185182</v>
      </c>
      <c r="H53" s="294">
        <v>21</v>
      </c>
      <c r="I53" s="294">
        <v>28</v>
      </c>
      <c r="J53" s="295">
        <f t="shared" si="1"/>
        <v>3.5893617021276594</v>
      </c>
      <c r="K53" s="294">
        <v>10</v>
      </c>
      <c r="L53" s="294">
        <v>9</v>
      </c>
      <c r="M53" s="294">
        <v>11</v>
      </c>
      <c r="N53" s="295">
        <f t="shared" si="2"/>
        <v>9.0833333333333339</v>
      </c>
      <c r="O53" s="296">
        <f t="shared" si="3"/>
        <v>30.8</v>
      </c>
      <c r="P53" s="294">
        <v>17</v>
      </c>
      <c r="Q53" s="294">
        <v>14</v>
      </c>
      <c r="R53" s="294"/>
      <c r="S53" s="294"/>
      <c r="T53" s="294"/>
      <c r="U53" s="297">
        <f t="shared" si="4"/>
        <v>22.142857142857142</v>
      </c>
      <c r="V53" s="298">
        <f t="shared" si="5"/>
        <v>53</v>
      </c>
      <c r="W53" s="298"/>
      <c r="X53" s="298"/>
      <c r="Y53" s="299" t="str">
        <f t="shared" si="6"/>
        <v>C</v>
      </c>
    </row>
    <row r="54" spans="1:25" ht="25.8">
      <c r="A54" s="291">
        <v>40</v>
      </c>
      <c r="B54" s="640" t="s">
        <v>149</v>
      </c>
      <c r="C54" s="640" t="s">
        <v>150</v>
      </c>
      <c r="D54" s="294">
        <v>19.5</v>
      </c>
      <c r="E54" s="294">
        <v>11</v>
      </c>
      <c r="F54" s="294"/>
      <c r="G54" s="295">
        <f t="shared" si="0"/>
        <v>6.3611111111111107</v>
      </c>
      <c r="H54" s="294">
        <v>25</v>
      </c>
      <c r="I54" s="294">
        <v>30.5</v>
      </c>
      <c r="J54" s="295">
        <f t="shared" si="1"/>
        <v>4.1223404255319149</v>
      </c>
      <c r="K54" s="294">
        <v>10</v>
      </c>
      <c r="L54" s="294">
        <v>12</v>
      </c>
      <c r="M54" s="294">
        <v>15</v>
      </c>
      <c r="N54" s="295">
        <f t="shared" si="2"/>
        <v>11.083333333333334</v>
      </c>
      <c r="O54" s="296">
        <f t="shared" si="3"/>
        <v>36</v>
      </c>
      <c r="P54" s="294">
        <v>20.5</v>
      </c>
      <c r="Q54" s="294">
        <v>13.5</v>
      </c>
      <c r="R54" s="294"/>
      <c r="S54" s="294">
        <v>3</v>
      </c>
      <c r="T54" s="294"/>
      <c r="U54" s="297">
        <f t="shared" si="4"/>
        <v>26.428571428571427</v>
      </c>
      <c r="V54" s="298">
        <f t="shared" si="5"/>
        <v>62</v>
      </c>
      <c r="W54" s="298"/>
      <c r="X54" s="298"/>
      <c r="Y54" s="299" t="str">
        <f t="shared" si="6"/>
        <v>B</v>
      </c>
    </row>
    <row r="55" spans="1:25" ht="25.8">
      <c r="A55" s="291">
        <v>41</v>
      </c>
      <c r="B55" s="640" t="s">
        <v>151</v>
      </c>
      <c r="C55" s="640" t="s">
        <v>152</v>
      </c>
      <c r="D55" s="294">
        <v>19</v>
      </c>
      <c r="E55" s="294">
        <v>10</v>
      </c>
      <c r="F55" s="294"/>
      <c r="G55" s="295">
        <f t="shared" si="0"/>
        <v>6.018518518518519</v>
      </c>
      <c r="H55" s="294">
        <v>25</v>
      </c>
      <c r="I55" s="294">
        <v>29</v>
      </c>
      <c r="J55" s="295">
        <f t="shared" si="1"/>
        <v>4.042553191489362</v>
      </c>
      <c r="K55" s="294">
        <v>14</v>
      </c>
      <c r="L55" s="294">
        <v>13</v>
      </c>
      <c r="M55" s="294">
        <v>11</v>
      </c>
      <c r="N55" s="295">
        <f t="shared" si="2"/>
        <v>11.75</v>
      </c>
      <c r="O55" s="296">
        <f t="shared" si="3"/>
        <v>36.4</v>
      </c>
      <c r="P55" s="294">
        <v>15</v>
      </c>
      <c r="Q55" s="294">
        <v>12.5</v>
      </c>
      <c r="R55" s="294"/>
      <c r="S55" s="294">
        <v>5</v>
      </c>
      <c r="T55" s="294"/>
      <c r="U55" s="297">
        <f t="shared" si="4"/>
        <v>23.214285714285715</v>
      </c>
      <c r="V55" s="298">
        <f t="shared" si="5"/>
        <v>60</v>
      </c>
      <c r="W55" s="298"/>
      <c r="X55" s="298"/>
      <c r="Y55" s="299" t="str">
        <f t="shared" si="6"/>
        <v>B</v>
      </c>
    </row>
    <row r="56" spans="1:25" ht="25.8">
      <c r="A56" s="291">
        <v>42</v>
      </c>
      <c r="B56" s="640" t="s">
        <v>153</v>
      </c>
      <c r="C56" s="640" t="s">
        <v>154</v>
      </c>
      <c r="D56" s="294">
        <v>23.5</v>
      </c>
      <c r="E56" s="294">
        <v>8</v>
      </c>
      <c r="F56" s="294"/>
      <c r="G56" s="295">
        <f t="shared" si="0"/>
        <v>6.3518518518518521</v>
      </c>
      <c r="H56" s="294">
        <v>29</v>
      </c>
      <c r="I56" s="294">
        <v>31.5</v>
      </c>
      <c r="J56" s="295">
        <f t="shared" si="1"/>
        <v>4.5755319148936167</v>
      </c>
      <c r="K56" s="294">
        <v>13</v>
      </c>
      <c r="L56" s="294">
        <v>12</v>
      </c>
      <c r="M56" s="294">
        <v>16</v>
      </c>
      <c r="N56" s="295">
        <f t="shared" si="2"/>
        <v>12.333333333333334</v>
      </c>
      <c r="O56" s="296">
        <f t="shared" si="3"/>
        <v>38.799999999999997</v>
      </c>
      <c r="P56" s="294">
        <v>23.5</v>
      </c>
      <c r="Q56" s="294">
        <v>15</v>
      </c>
      <c r="R56" s="294"/>
      <c r="S56" s="294"/>
      <c r="T56" s="294"/>
      <c r="U56" s="297">
        <f t="shared" si="4"/>
        <v>27.5</v>
      </c>
      <c r="V56" s="298">
        <f t="shared" si="5"/>
        <v>66</v>
      </c>
      <c r="W56" s="298"/>
      <c r="X56" s="298"/>
      <c r="Y56" s="299" t="str">
        <f t="shared" si="6"/>
        <v>B</v>
      </c>
    </row>
    <row r="57" spans="1:25" ht="25.8">
      <c r="A57" s="291">
        <v>43</v>
      </c>
      <c r="B57" s="640" t="s">
        <v>155</v>
      </c>
      <c r="C57" s="640" t="s">
        <v>156</v>
      </c>
      <c r="D57" s="294">
        <v>14</v>
      </c>
      <c r="E57" s="294">
        <v>11</v>
      </c>
      <c r="F57" s="294"/>
      <c r="G57" s="295">
        <f t="shared" si="0"/>
        <v>5.3425925925925917</v>
      </c>
      <c r="H57" s="294">
        <v>25</v>
      </c>
      <c r="I57" s="294">
        <v>25</v>
      </c>
      <c r="J57" s="295">
        <f t="shared" si="1"/>
        <v>3.8297872340425529</v>
      </c>
      <c r="K57" s="294">
        <v>12</v>
      </c>
      <c r="L57" s="294">
        <v>11</v>
      </c>
      <c r="M57" s="294">
        <v>13</v>
      </c>
      <c r="N57" s="295">
        <f t="shared" si="2"/>
        <v>10.916666666666666</v>
      </c>
      <c r="O57" s="296">
        <f t="shared" si="3"/>
        <v>33.5</v>
      </c>
      <c r="P57" s="294">
        <v>10.5</v>
      </c>
      <c r="Q57" s="294">
        <v>16</v>
      </c>
      <c r="R57" s="294"/>
      <c r="S57" s="294">
        <v>5</v>
      </c>
      <c r="T57" s="294"/>
      <c r="U57" s="297">
        <f t="shared" si="4"/>
        <v>22.5</v>
      </c>
      <c r="V57" s="298">
        <f t="shared" si="5"/>
        <v>56</v>
      </c>
      <c r="W57" s="298"/>
      <c r="X57" s="298"/>
      <c r="Y57" s="299" t="str">
        <f t="shared" si="6"/>
        <v>C</v>
      </c>
    </row>
    <row r="58" spans="1:25" ht="25.8">
      <c r="A58" s="291">
        <v>44</v>
      </c>
      <c r="B58" s="640" t="s">
        <v>157</v>
      </c>
      <c r="C58" s="640" t="s">
        <v>158</v>
      </c>
      <c r="D58" s="294">
        <v>12.5</v>
      </c>
      <c r="E58" s="294">
        <v>6</v>
      </c>
      <c r="F58" s="294"/>
      <c r="G58" s="295">
        <f t="shared" si="0"/>
        <v>3.8148148148148149</v>
      </c>
      <c r="H58" s="294">
        <v>15</v>
      </c>
      <c r="I58" s="294">
        <v>18.5</v>
      </c>
      <c r="J58" s="295">
        <f t="shared" si="1"/>
        <v>2.4840425531914896</v>
      </c>
      <c r="K58" s="294">
        <v>10</v>
      </c>
      <c r="L58" s="294">
        <v>13</v>
      </c>
      <c r="M58" s="294">
        <v>12</v>
      </c>
      <c r="N58" s="295">
        <f t="shared" si="2"/>
        <v>10.666666666666666</v>
      </c>
      <c r="O58" s="296">
        <f t="shared" si="3"/>
        <v>28.3</v>
      </c>
      <c r="P58" s="294">
        <v>2</v>
      </c>
      <c r="Q58" s="294">
        <v>11</v>
      </c>
      <c r="R58" s="294"/>
      <c r="S58" s="294">
        <v>4</v>
      </c>
      <c r="T58" s="294"/>
      <c r="U58" s="297">
        <f t="shared" si="4"/>
        <v>12.142857142857142</v>
      </c>
      <c r="V58" s="298">
        <f t="shared" si="5"/>
        <v>40</v>
      </c>
      <c r="W58" s="298"/>
      <c r="X58" s="298"/>
      <c r="Y58" s="299" t="str">
        <f t="shared" si="6"/>
        <v>D</v>
      </c>
    </row>
    <row r="59" spans="1:25" ht="25.8">
      <c r="A59" s="291">
        <v>45</v>
      </c>
      <c r="B59" s="640" t="s">
        <v>159</v>
      </c>
      <c r="C59" s="640" t="s">
        <v>160</v>
      </c>
      <c r="D59" s="294">
        <v>19.5</v>
      </c>
      <c r="E59" s="294">
        <v>14</v>
      </c>
      <c r="F59" s="294"/>
      <c r="G59" s="295">
        <f t="shared" si="0"/>
        <v>7.1111111111111107</v>
      </c>
      <c r="H59" s="294">
        <v>28</v>
      </c>
      <c r="I59" s="294">
        <v>33.5</v>
      </c>
      <c r="J59" s="295">
        <f t="shared" si="1"/>
        <v>4.5819148936170215</v>
      </c>
      <c r="K59" s="294">
        <v>13</v>
      </c>
      <c r="L59" s="294">
        <v>12</v>
      </c>
      <c r="M59" s="294">
        <v>15</v>
      </c>
      <c r="N59" s="295">
        <f t="shared" si="2"/>
        <v>12.083333333333336</v>
      </c>
      <c r="O59" s="296">
        <f t="shared" si="3"/>
        <v>39.700000000000003</v>
      </c>
      <c r="P59" s="294">
        <v>17</v>
      </c>
      <c r="Q59" s="294">
        <v>13</v>
      </c>
      <c r="R59" s="294"/>
      <c r="S59" s="294">
        <v>7</v>
      </c>
      <c r="T59" s="294"/>
      <c r="U59" s="297">
        <f t="shared" si="4"/>
        <v>26.428571428571427</v>
      </c>
      <c r="V59" s="298">
        <f t="shared" si="5"/>
        <v>66</v>
      </c>
      <c r="W59" s="298"/>
      <c r="X59" s="298"/>
      <c r="Y59" s="299" t="str">
        <f t="shared" si="6"/>
        <v>B</v>
      </c>
    </row>
    <row r="60" spans="1:25" ht="25.8">
      <c r="A60" s="291">
        <v>46</v>
      </c>
      <c r="B60" s="640" t="s">
        <v>161</v>
      </c>
      <c r="C60" s="640" t="s">
        <v>162</v>
      </c>
      <c r="D60" s="294">
        <v>15.5</v>
      </c>
      <c r="E60" s="294">
        <v>9</v>
      </c>
      <c r="F60" s="294"/>
      <c r="G60" s="295">
        <f t="shared" si="0"/>
        <v>5.1203703703703702</v>
      </c>
      <c r="H60" s="294">
        <v>24</v>
      </c>
      <c r="I60" s="294">
        <v>24.5</v>
      </c>
      <c r="J60" s="295">
        <f t="shared" si="1"/>
        <v>3.7031914893617026</v>
      </c>
      <c r="K60" s="294">
        <v>10</v>
      </c>
      <c r="L60" s="294">
        <v>12</v>
      </c>
      <c r="M60" s="294">
        <v>14</v>
      </c>
      <c r="N60" s="295">
        <f t="shared" si="2"/>
        <v>10.833333333333336</v>
      </c>
      <c r="O60" s="296">
        <f t="shared" si="3"/>
        <v>32.799999999999997</v>
      </c>
      <c r="P60" s="294">
        <v>7</v>
      </c>
      <c r="Q60" s="294">
        <v>14.5</v>
      </c>
      <c r="R60" s="294"/>
      <c r="S60" s="294">
        <v>5</v>
      </c>
      <c r="T60" s="294"/>
      <c r="U60" s="297">
        <f t="shared" si="4"/>
        <v>18.928571428571427</v>
      </c>
      <c r="V60" s="298">
        <f t="shared" si="5"/>
        <v>52</v>
      </c>
      <c r="W60" s="298"/>
      <c r="X60" s="298"/>
      <c r="Y60" s="299" t="str">
        <f t="shared" si="6"/>
        <v>C</v>
      </c>
    </row>
    <row r="61" spans="1:25" ht="25.8">
      <c r="A61" s="291">
        <v>47</v>
      </c>
      <c r="B61" s="640" t="s">
        <v>163</v>
      </c>
      <c r="C61" s="640" t="s">
        <v>164</v>
      </c>
      <c r="D61" s="294">
        <v>20.5</v>
      </c>
      <c r="E61" s="294">
        <v>12</v>
      </c>
      <c r="F61" s="294"/>
      <c r="G61" s="295">
        <f t="shared" si="0"/>
        <v>6.7962962962962958</v>
      </c>
      <c r="H61" s="294">
        <v>24</v>
      </c>
      <c r="I61" s="294">
        <v>32.5</v>
      </c>
      <c r="J61" s="295">
        <f t="shared" si="1"/>
        <v>4.1287234042553189</v>
      </c>
      <c r="K61" s="294">
        <v>12</v>
      </c>
      <c r="L61" s="294">
        <v>13</v>
      </c>
      <c r="M61" s="294">
        <v>12</v>
      </c>
      <c r="N61" s="295">
        <f t="shared" si="2"/>
        <v>11.333333333333334</v>
      </c>
      <c r="O61" s="296">
        <f t="shared" si="3"/>
        <v>37.1</v>
      </c>
      <c r="P61" s="294">
        <v>24</v>
      </c>
      <c r="Q61" s="294">
        <v>16.5</v>
      </c>
      <c r="R61" s="294"/>
      <c r="S61" s="294">
        <v>10</v>
      </c>
      <c r="T61" s="294"/>
      <c r="U61" s="297">
        <f t="shared" si="4"/>
        <v>36.071428571428569</v>
      </c>
      <c r="V61" s="298">
        <f t="shared" si="5"/>
        <v>73</v>
      </c>
      <c r="W61" s="298"/>
      <c r="X61" s="298"/>
      <c r="Y61" s="299" t="str">
        <f t="shared" si="6"/>
        <v>A</v>
      </c>
    </row>
    <row r="62" spans="1:25" ht="25.8">
      <c r="A62" s="291">
        <v>48</v>
      </c>
      <c r="B62" s="640" t="s">
        <v>165</v>
      </c>
      <c r="C62" s="640" t="s">
        <v>166</v>
      </c>
      <c r="D62" s="294">
        <v>20</v>
      </c>
      <c r="E62" s="294">
        <v>10</v>
      </c>
      <c r="F62" s="294"/>
      <c r="G62" s="295">
        <f t="shared" si="0"/>
        <v>6.2037037037037033</v>
      </c>
      <c r="H62" s="294">
        <v>21</v>
      </c>
      <c r="I62" s="294">
        <v>30</v>
      </c>
      <c r="J62" s="295">
        <f t="shared" si="1"/>
        <v>3.6957446808510639</v>
      </c>
      <c r="K62" s="294">
        <v>9</v>
      </c>
      <c r="L62" s="294">
        <v>8</v>
      </c>
      <c r="M62" s="294">
        <v>12</v>
      </c>
      <c r="N62" s="295">
        <f t="shared" si="2"/>
        <v>8.6666666666666661</v>
      </c>
      <c r="O62" s="296">
        <f t="shared" si="3"/>
        <v>31</v>
      </c>
      <c r="P62" s="294">
        <v>7</v>
      </c>
      <c r="Q62" s="294">
        <v>11.5</v>
      </c>
      <c r="R62" s="294"/>
      <c r="S62" s="294">
        <v>5</v>
      </c>
      <c r="T62" s="294"/>
      <c r="U62" s="297">
        <f t="shared" si="4"/>
        <v>16.785714285714285</v>
      </c>
      <c r="V62" s="298">
        <f t="shared" si="5"/>
        <v>48</v>
      </c>
      <c r="W62" s="298"/>
      <c r="X62" s="298"/>
      <c r="Y62" s="299" t="str">
        <f t="shared" si="6"/>
        <v>D</v>
      </c>
    </row>
    <row r="63" spans="1:25" ht="25.8">
      <c r="A63" s="291">
        <v>49</v>
      </c>
      <c r="B63" s="640" t="s">
        <v>167</v>
      </c>
      <c r="C63" s="640" t="s">
        <v>168</v>
      </c>
      <c r="D63" s="294">
        <v>15</v>
      </c>
      <c r="E63" s="294">
        <v>13</v>
      </c>
      <c r="F63" s="294"/>
      <c r="G63" s="295">
        <f t="shared" si="0"/>
        <v>6.0277777777777786</v>
      </c>
      <c r="H63" s="294">
        <v>22</v>
      </c>
      <c r="I63" s="294">
        <v>28</v>
      </c>
      <c r="J63" s="295">
        <f t="shared" si="1"/>
        <v>3.689361702127659</v>
      </c>
      <c r="K63" s="294">
        <v>13</v>
      </c>
      <c r="L63" s="294">
        <v>10</v>
      </c>
      <c r="M63" s="294">
        <v>9</v>
      </c>
      <c r="N63" s="295">
        <f t="shared" si="2"/>
        <v>9.9166666666666661</v>
      </c>
      <c r="O63" s="296">
        <f t="shared" si="3"/>
        <v>32.799999999999997</v>
      </c>
      <c r="P63" s="294"/>
      <c r="Q63" s="294"/>
      <c r="R63" s="294"/>
      <c r="S63" s="294"/>
      <c r="T63" s="294"/>
      <c r="U63" s="297" t="str">
        <f t="shared" si="4"/>
        <v/>
      </c>
      <c r="V63" s="298">
        <f t="shared" si="5"/>
        <v>33</v>
      </c>
      <c r="W63" s="298"/>
      <c r="X63" s="298"/>
      <c r="Y63" s="299" t="str">
        <f t="shared" si="6"/>
        <v/>
      </c>
    </row>
    <row r="64" spans="1:25" ht="25.8">
      <c r="A64" s="291">
        <v>50</v>
      </c>
      <c r="B64" s="640" t="s">
        <v>169</v>
      </c>
      <c r="C64" s="640" t="s">
        <v>170</v>
      </c>
      <c r="D64" s="294">
        <v>17.5</v>
      </c>
      <c r="E64" s="294">
        <v>10</v>
      </c>
      <c r="F64" s="294"/>
      <c r="G64" s="295">
        <f t="shared" si="0"/>
        <v>5.7407407407407405</v>
      </c>
      <c r="H64" s="294">
        <v>16</v>
      </c>
      <c r="I64" s="294">
        <v>27.5</v>
      </c>
      <c r="J64" s="295">
        <f t="shared" si="1"/>
        <v>3.0627659574468087</v>
      </c>
      <c r="K64" s="294">
        <v>8</v>
      </c>
      <c r="L64" s="294">
        <v>8</v>
      </c>
      <c r="M64" s="294">
        <v>9</v>
      </c>
      <c r="N64" s="295">
        <f t="shared" si="2"/>
        <v>7.583333333333333</v>
      </c>
      <c r="O64" s="296">
        <f t="shared" si="3"/>
        <v>27.3</v>
      </c>
      <c r="P64" s="294">
        <v>16</v>
      </c>
      <c r="Q64" s="294">
        <v>12.5</v>
      </c>
      <c r="R64" s="294"/>
      <c r="S64" s="294"/>
      <c r="T64" s="294">
        <v>11</v>
      </c>
      <c r="U64" s="297">
        <f t="shared" si="4"/>
        <v>28.214285714285715</v>
      </c>
      <c r="V64" s="298">
        <f t="shared" si="5"/>
        <v>56</v>
      </c>
      <c r="W64" s="298"/>
      <c r="X64" s="298"/>
      <c r="Y64" s="299" t="str">
        <f t="shared" si="6"/>
        <v>C</v>
      </c>
    </row>
    <row r="65" spans="1:25" ht="25.8">
      <c r="A65" s="291">
        <v>51</v>
      </c>
      <c r="B65" s="640" t="s">
        <v>171</v>
      </c>
      <c r="C65" s="640" t="s">
        <v>172</v>
      </c>
      <c r="D65" s="294">
        <v>18.5</v>
      </c>
      <c r="E65" s="294">
        <v>15</v>
      </c>
      <c r="F65" s="294"/>
      <c r="G65" s="295">
        <f t="shared" si="0"/>
        <v>7.1759259259259256</v>
      </c>
      <c r="H65" s="294">
        <v>29</v>
      </c>
      <c r="I65" s="294">
        <v>33.5</v>
      </c>
      <c r="J65" s="295">
        <f t="shared" si="1"/>
        <v>4.6819148936170212</v>
      </c>
      <c r="K65" s="294">
        <v>14</v>
      </c>
      <c r="L65" s="294">
        <v>13</v>
      </c>
      <c r="M65" s="294">
        <v>15</v>
      </c>
      <c r="N65" s="295">
        <f t="shared" si="2"/>
        <v>12.75</v>
      </c>
      <c r="O65" s="296">
        <f t="shared" si="3"/>
        <v>41</v>
      </c>
      <c r="P65" s="294">
        <v>19.5</v>
      </c>
      <c r="Q65" s="294"/>
      <c r="R65" s="294">
        <v>13</v>
      </c>
      <c r="S65" s="294">
        <v>10</v>
      </c>
      <c r="T65" s="294"/>
      <c r="U65" s="297">
        <f t="shared" si="4"/>
        <v>30.357142857142858</v>
      </c>
      <c r="V65" s="298">
        <f t="shared" si="5"/>
        <v>71</v>
      </c>
      <c r="W65" s="298"/>
      <c r="X65" s="298"/>
      <c r="Y65" s="299" t="str">
        <f t="shared" si="6"/>
        <v>A</v>
      </c>
    </row>
    <row r="66" spans="1:25" ht="25.8">
      <c r="A66" s="291">
        <v>52</v>
      </c>
      <c r="B66" s="640" t="s">
        <v>173</v>
      </c>
      <c r="C66" s="640" t="s">
        <v>174</v>
      </c>
      <c r="D66" s="294">
        <v>22</v>
      </c>
      <c r="E66" s="294">
        <v>17</v>
      </c>
      <c r="F66" s="294"/>
      <c r="G66" s="295">
        <f t="shared" si="0"/>
        <v>8.3240740740740744</v>
      </c>
      <c r="H66" s="294">
        <v>29</v>
      </c>
      <c r="I66" s="294">
        <v>39</v>
      </c>
      <c r="J66" s="295">
        <f t="shared" si="1"/>
        <v>4.9744680851063823</v>
      </c>
      <c r="K66" s="294">
        <v>13</v>
      </c>
      <c r="L66" s="294">
        <v>9</v>
      </c>
      <c r="M66" s="294">
        <v>16</v>
      </c>
      <c r="N66" s="295">
        <f t="shared" si="2"/>
        <v>11.333333333333334</v>
      </c>
      <c r="O66" s="296">
        <f t="shared" si="3"/>
        <v>41.1</v>
      </c>
      <c r="P66" s="294">
        <v>11.5</v>
      </c>
      <c r="Q66" s="294">
        <v>13</v>
      </c>
      <c r="R66" s="294"/>
      <c r="S66" s="294"/>
      <c r="T66" s="294">
        <v>11.5</v>
      </c>
      <c r="U66" s="297">
        <f t="shared" si="4"/>
        <v>25.714285714285715</v>
      </c>
      <c r="V66" s="298">
        <f t="shared" si="5"/>
        <v>67</v>
      </c>
      <c r="W66" s="298"/>
      <c r="X66" s="298"/>
      <c r="Y66" s="299" t="str">
        <f t="shared" si="6"/>
        <v>B</v>
      </c>
    </row>
    <row r="67" spans="1:25" ht="25.8">
      <c r="A67" s="291">
        <v>53</v>
      </c>
      <c r="B67" s="640" t="s">
        <v>175</v>
      </c>
      <c r="C67" s="640" t="s">
        <v>176</v>
      </c>
      <c r="D67" s="294">
        <v>14.5</v>
      </c>
      <c r="E67" s="294">
        <v>10</v>
      </c>
      <c r="F67" s="294"/>
      <c r="G67" s="295">
        <f t="shared" si="0"/>
        <v>5.185185185185186</v>
      </c>
      <c r="H67" s="294">
        <v>19</v>
      </c>
      <c r="I67" s="294">
        <v>24.5</v>
      </c>
      <c r="J67" s="295">
        <f t="shared" si="1"/>
        <v>3.2031914893617017</v>
      </c>
      <c r="K67" s="294">
        <v>10</v>
      </c>
      <c r="L67" s="294">
        <v>9</v>
      </c>
      <c r="M67" s="294">
        <v>9</v>
      </c>
      <c r="N67" s="295">
        <f t="shared" si="2"/>
        <v>8.5833333333333339</v>
      </c>
      <c r="O67" s="296">
        <f t="shared" si="3"/>
        <v>28.3</v>
      </c>
      <c r="P67" s="294">
        <v>17</v>
      </c>
      <c r="Q67" s="294">
        <v>9.5</v>
      </c>
      <c r="R67" s="294"/>
      <c r="S67" s="294">
        <v>3.5</v>
      </c>
      <c r="T67" s="294"/>
      <c r="U67" s="297">
        <f t="shared" si="4"/>
        <v>21.428571428571427</v>
      </c>
      <c r="V67" s="298">
        <f t="shared" si="5"/>
        <v>50</v>
      </c>
      <c r="W67" s="298"/>
      <c r="X67" s="298"/>
      <c r="Y67" s="299" t="str">
        <f t="shared" si="6"/>
        <v>C</v>
      </c>
    </row>
    <row r="68" spans="1:25" ht="25.8">
      <c r="A68" s="291">
        <v>54</v>
      </c>
      <c r="B68" s="640" t="s">
        <v>177</v>
      </c>
      <c r="C68" s="640" t="s">
        <v>178</v>
      </c>
      <c r="D68" s="294">
        <v>20</v>
      </c>
      <c r="E68" s="294">
        <v>9</v>
      </c>
      <c r="F68" s="294"/>
      <c r="G68" s="295">
        <f t="shared" si="0"/>
        <v>5.9537037037037033</v>
      </c>
      <c r="H68" s="294">
        <v>24</v>
      </c>
      <c r="I68" s="294">
        <v>29</v>
      </c>
      <c r="J68" s="295">
        <f t="shared" si="1"/>
        <v>3.9425531914893619</v>
      </c>
      <c r="K68" s="294">
        <v>13</v>
      </c>
      <c r="L68" s="294">
        <v>11</v>
      </c>
      <c r="M68" s="294">
        <v>11</v>
      </c>
      <c r="N68" s="295">
        <f t="shared" si="2"/>
        <v>10.750000000000002</v>
      </c>
      <c r="O68" s="296">
        <f t="shared" si="3"/>
        <v>34.4</v>
      </c>
      <c r="P68" s="294">
        <v>8.5</v>
      </c>
      <c r="Q68" s="294">
        <v>11</v>
      </c>
      <c r="R68" s="294"/>
      <c r="S68" s="294"/>
      <c r="T68" s="294"/>
      <c r="U68" s="297">
        <f t="shared" si="4"/>
        <v>13.928571428571429</v>
      </c>
      <c r="V68" s="298">
        <f t="shared" si="5"/>
        <v>48</v>
      </c>
      <c r="W68" s="298"/>
      <c r="X68" s="298"/>
      <c r="Y68" s="299" t="str">
        <f t="shared" si="6"/>
        <v>D</v>
      </c>
    </row>
    <row r="69" spans="1:25" ht="25.8">
      <c r="A69" s="291">
        <v>55</v>
      </c>
      <c r="B69" s="640" t="s">
        <v>179</v>
      </c>
      <c r="C69" s="640" t="s">
        <v>180</v>
      </c>
      <c r="D69" s="294">
        <v>18.5</v>
      </c>
      <c r="E69" s="294">
        <v>9</v>
      </c>
      <c r="F69" s="294"/>
      <c r="G69" s="295">
        <f t="shared" si="0"/>
        <v>5.6759259259259265</v>
      </c>
      <c r="H69" s="294">
        <v>28</v>
      </c>
      <c r="I69" s="294">
        <v>27.5</v>
      </c>
      <c r="J69" s="295">
        <f t="shared" si="1"/>
        <v>4.2627659574468089</v>
      </c>
      <c r="K69" s="294">
        <v>14</v>
      </c>
      <c r="L69" s="294">
        <v>13</v>
      </c>
      <c r="M69" s="294">
        <v>14</v>
      </c>
      <c r="N69" s="295">
        <f t="shared" si="2"/>
        <v>12.5</v>
      </c>
      <c r="O69" s="296">
        <f t="shared" si="3"/>
        <v>37.4</v>
      </c>
      <c r="P69" s="294">
        <v>10</v>
      </c>
      <c r="Q69" s="294">
        <v>11</v>
      </c>
      <c r="R69" s="294"/>
      <c r="S69" s="294"/>
      <c r="T69" s="294">
        <v>6</v>
      </c>
      <c r="U69" s="297">
        <f t="shared" si="4"/>
        <v>19.285714285714285</v>
      </c>
      <c r="V69" s="298">
        <f t="shared" si="5"/>
        <v>57</v>
      </c>
      <c r="W69" s="298"/>
      <c r="X69" s="298"/>
      <c r="Y69" s="299" t="str">
        <f t="shared" si="6"/>
        <v>C</v>
      </c>
    </row>
    <row r="70" spans="1:25" ht="25.8">
      <c r="A70" s="291">
        <v>56</v>
      </c>
      <c r="B70" s="640" t="s">
        <v>181</v>
      </c>
      <c r="C70" s="640" t="s">
        <v>182</v>
      </c>
      <c r="D70" s="294">
        <v>24</v>
      </c>
      <c r="E70" s="294">
        <v>10</v>
      </c>
      <c r="F70" s="294"/>
      <c r="G70" s="295">
        <f t="shared" si="0"/>
        <v>6.9444444444444446</v>
      </c>
      <c r="H70" s="294">
        <v>29</v>
      </c>
      <c r="I70" s="294">
        <v>34</v>
      </c>
      <c r="J70" s="295">
        <f t="shared" si="1"/>
        <v>4.7085106382978728</v>
      </c>
      <c r="K70" s="294">
        <v>14</v>
      </c>
      <c r="L70" s="294">
        <v>12</v>
      </c>
      <c r="M70" s="294">
        <v>15</v>
      </c>
      <c r="N70" s="295">
        <f t="shared" si="2"/>
        <v>12.416666666666666</v>
      </c>
      <c r="O70" s="296">
        <f t="shared" si="3"/>
        <v>40.1</v>
      </c>
      <c r="P70" s="294">
        <v>3.5</v>
      </c>
      <c r="Q70" s="294">
        <v>10</v>
      </c>
      <c r="R70" s="294"/>
      <c r="S70" s="294">
        <v>3</v>
      </c>
      <c r="T70" s="294"/>
      <c r="U70" s="297">
        <f t="shared" si="4"/>
        <v>11.785714285714286</v>
      </c>
      <c r="V70" s="298">
        <f t="shared" si="5"/>
        <v>52</v>
      </c>
      <c r="W70" s="298"/>
      <c r="X70" s="298"/>
      <c r="Y70" s="299" t="str">
        <f t="shared" si="6"/>
        <v>C</v>
      </c>
    </row>
    <row r="71" spans="1:25" ht="25.8">
      <c r="A71" s="291">
        <v>57</v>
      </c>
      <c r="B71" s="640" t="s">
        <v>183</v>
      </c>
      <c r="C71" s="640" t="s">
        <v>184</v>
      </c>
      <c r="D71" s="294">
        <v>16</v>
      </c>
      <c r="E71" s="294">
        <v>9</v>
      </c>
      <c r="F71" s="294"/>
      <c r="G71" s="295">
        <f t="shared" si="0"/>
        <v>5.2129629629629628</v>
      </c>
      <c r="H71" s="294">
        <v>16</v>
      </c>
      <c r="I71" s="294">
        <v>16</v>
      </c>
      <c r="J71" s="295">
        <f t="shared" si="1"/>
        <v>2.451063829787234</v>
      </c>
      <c r="K71" s="294">
        <v>8</v>
      </c>
      <c r="L71" s="294">
        <v>10</v>
      </c>
      <c r="M71" s="294">
        <v>8</v>
      </c>
      <c r="N71" s="295">
        <f t="shared" si="2"/>
        <v>8</v>
      </c>
      <c r="O71" s="296">
        <f t="shared" si="3"/>
        <v>26.1</v>
      </c>
      <c r="P71" s="294">
        <v>6.5</v>
      </c>
      <c r="Q71" s="294">
        <v>12.5</v>
      </c>
      <c r="R71" s="294"/>
      <c r="S71" s="294">
        <v>3.5</v>
      </c>
      <c r="T71" s="294"/>
      <c r="U71" s="297">
        <f t="shared" si="4"/>
        <v>16.071428571428573</v>
      </c>
      <c r="V71" s="298">
        <f t="shared" si="5"/>
        <v>42</v>
      </c>
      <c r="W71" s="298"/>
      <c r="X71" s="298"/>
      <c r="Y71" s="299" t="str">
        <f t="shared" si="6"/>
        <v>D</v>
      </c>
    </row>
    <row r="72" spans="1:25" ht="25.8">
      <c r="A72" s="291">
        <v>58</v>
      </c>
      <c r="B72" s="640" t="s">
        <v>185</v>
      </c>
      <c r="C72" s="640" t="s">
        <v>186</v>
      </c>
      <c r="D72" s="294">
        <v>16</v>
      </c>
      <c r="E72" s="294">
        <v>11</v>
      </c>
      <c r="F72" s="294"/>
      <c r="G72" s="295">
        <f t="shared" si="0"/>
        <v>5.7129629629629628</v>
      </c>
      <c r="H72" s="294">
        <v>24</v>
      </c>
      <c r="I72" s="294">
        <v>27</v>
      </c>
      <c r="J72" s="295">
        <f t="shared" si="1"/>
        <v>3.8361702127659574</v>
      </c>
      <c r="K72" s="294">
        <v>13</v>
      </c>
      <c r="L72" s="294">
        <v>10</v>
      </c>
      <c r="M72" s="294">
        <v>11</v>
      </c>
      <c r="N72" s="295">
        <f t="shared" si="2"/>
        <v>10.416666666666666</v>
      </c>
      <c r="O72" s="296">
        <f t="shared" si="3"/>
        <v>33.299999999999997</v>
      </c>
      <c r="P72" s="294">
        <v>7.5</v>
      </c>
      <c r="Q72" s="294">
        <v>13</v>
      </c>
      <c r="R72" s="294"/>
      <c r="S72" s="294">
        <v>4.5</v>
      </c>
      <c r="T72" s="294"/>
      <c r="U72" s="297">
        <f t="shared" si="4"/>
        <v>17.857142857142858</v>
      </c>
      <c r="V72" s="298">
        <f t="shared" si="5"/>
        <v>51</v>
      </c>
      <c r="W72" s="298"/>
      <c r="X72" s="298"/>
      <c r="Y72" s="299" t="str">
        <f t="shared" si="6"/>
        <v>C</v>
      </c>
    </row>
    <row r="73" spans="1:25" ht="25.8">
      <c r="A73" s="291">
        <v>59</v>
      </c>
      <c r="B73" s="640" t="s">
        <v>187</v>
      </c>
      <c r="C73" s="640" t="s">
        <v>188</v>
      </c>
      <c r="D73" s="294">
        <v>16.5</v>
      </c>
      <c r="E73" s="294">
        <v>10</v>
      </c>
      <c r="F73" s="294"/>
      <c r="G73" s="295">
        <f t="shared" si="0"/>
        <v>5.5555555555555554</v>
      </c>
      <c r="H73" s="294">
        <v>30</v>
      </c>
      <c r="I73" s="294">
        <v>26.5</v>
      </c>
      <c r="J73" s="295">
        <f t="shared" si="1"/>
        <v>4.4095744680851059</v>
      </c>
      <c r="K73" s="294">
        <v>14</v>
      </c>
      <c r="L73" s="294">
        <v>15</v>
      </c>
      <c r="M73" s="294">
        <v>16</v>
      </c>
      <c r="N73" s="295">
        <f t="shared" si="2"/>
        <v>13.666666666666666</v>
      </c>
      <c r="O73" s="296">
        <f t="shared" si="3"/>
        <v>39.4</v>
      </c>
      <c r="P73" s="294">
        <v>19.5</v>
      </c>
      <c r="Q73" s="294">
        <v>16.5</v>
      </c>
      <c r="R73" s="294"/>
      <c r="S73" s="294">
        <v>2.5</v>
      </c>
      <c r="T73" s="294"/>
      <c r="U73" s="297">
        <f t="shared" si="4"/>
        <v>27.5</v>
      </c>
      <c r="V73" s="298">
        <f t="shared" si="5"/>
        <v>67</v>
      </c>
      <c r="W73" s="298"/>
      <c r="X73" s="298"/>
      <c r="Y73" s="299" t="str">
        <f t="shared" si="6"/>
        <v>B</v>
      </c>
    </row>
    <row r="74" spans="1:25" ht="25.8">
      <c r="A74" s="291">
        <v>60</v>
      </c>
      <c r="B74" s="640" t="s">
        <v>189</v>
      </c>
      <c r="C74" s="640" t="s">
        <v>190</v>
      </c>
      <c r="D74" s="294">
        <v>17.5</v>
      </c>
      <c r="E74" s="294">
        <v>9</v>
      </c>
      <c r="F74" s="294"/>
      <c r="G74" s="295">
        <f t="shared" si="0"/>
        <v>5.4907407407407405</v>
      </c>
      <c r="H74" s="294">
        <v>18.5</v>
      </c>
      <c r="I74" s="294">
        <v>26.5</v>
      </c>
      <c r="J74" s="295">
        <f t="shared" si="1"/>
        <v>3.2595744680851064</v>
      </c>
      <c r="K74" s="294">
        <v>11</v>
      </c>
      <c r="L74" s="294">
        <v>10</v>
      </c>
      <c r="M74" s="294">
        <v>7.5</v>
      </c>
      <c r="N74" s="295">
        <f t="shared" si="2"/>
        <v>8.875</v>
      </c>
      <c r="O74" s="296">
        <f t="shared" si="3"/>
        <v>29.4</v>
      </c>
      <c r="P74" s="294"/>
      <c r="Q74" s="294"/>
      <c r="R74" s="294"/>
      <c r="S74" s="294"/>
      <c r="T74" s="294"/>
      <c r="U74" s="297" t="str">
        <f t="shared" si="4"/>
        <v/>
      </c>
      <c r="V74" s="298">
        <f t="shared" si="5"/>
        <v>29</v>
      </c>
      <c r="W74" s="298"/>
      <c r="X74" s="298"/>
      <c r="Y74" s="299" t="str">
        <f t="shared" si="6"/>
        <v/>
      </c>
    </row>
    <row r="75" spans="1:25" ht="25.8">
      <c r="A75" s="291">
        <v>61</v>
      </c>
      <c r="B75" s="640" t="s">
        <v>191</v>
      </c>
      <c r="C75" s="640" t="s">
        <v>192</v>
      </c>
      <c r="D75" s="294">
        <v>13</v>
      </c>
      <c r="E75" s="294">
        <v>6</v>
      </c>
      <c r="F75" s="294"/>
      <c r="G75" s="295">
        <f t="shared" si="0"/>
        <v>3.9074074074074074</v>
      </c>
      <c r="H75" s="294">
        <v>19</v>
      </c>
      <c r="I75" s="294">
        <v>19</v>
      </c>
      <c r="J75" s="295">
        <f t="shared" si="1"/>
        <v>2.9106382978723406</v>
      </c>
      <c r="K75" s="294">
        <v>11</v>
      </c>
      <c r="L75" s="294">
        <v>8</v>
      </c>
      <c r="M75" s="294">
        <v>8</v>
      </c>
      <c r="N75" s="295">
        <f t="shared" si="2"/>
        <v>8.3333333333333321</v>
      </c>
      <c r="O75" s="296">
        <f t="shared" si="3"/>
        <v>25.3</v>
      </c>
      <c r="P75" s="294">
        <v>6</v>
      </c>
      <c r="Q75" s="294">
        <v>11.5</v>
      </c>
      <c r="R75" s="294"/>
      <c r="S75" s="294">
        <v>3.5</v>
      </c>
      <c r="T75" s="294"/>
      <c r="U75" s="297">
        <f t="shared" si="4"/>
        <v>15</v>
      </c>
      <c r="V75" s="298">
        <f t="shared" si="5"/>
        <v>40</v>
      </c>
      <c r="W75" s="298"/>
      <c r="X75" s="298"/>
      <c r="Y75" s="299" t="str">
        <f t="shared" si="6"/>
        <v>D</v>
      </c>
    </row>
    <row r="76" spans="1:25" ht="25.8">
      <c r="A76" s="291">
        <v>62</v>
      </c>
      <c r="B76" s="640" t="s">
        <v>193</v>
      </c>
      <c r="C76" s="640" t="s">
        <v>194</v>
      </c>
      <c r="D76" s="294">
        <v>16.5</v>
      </c>
      <c r="E76" s="294">
        <v>11</v>
      </c>
      <c r="F76" s="294"/>
      <c r="G76" s="295">
        <f t="shared" si="0"/>
        <v>5.8055555555555562</v>
      </c>
      <c r="H76" s="294">
        <v>22</v>
      </c>
      <c r="I76" s="294">
        <v>27.5</v>
      </c>
      <c r="J76" s="295">
        <f t="shared" si="1"/>
        <v>3.6627659574468083</v>
      </c>
      <c r="K76" s="294">
        <v>11</v>
      </c>
      <c r="L76" s="294">
        <v>11</v>
      </c>
      <c r="M76" s="294">
        <v>11</v>
      </c>
      <c r="N76" s="295">
        <f t="shared" si="2"/>
        <v>10.083333333333334</v>
      </c>
      <c r="O76" s="296">
        <f t="shared" si="3"/>
        <v>32.6</v>
      </c>
      <c r="P76" s="294">
        <v>14.5</v>
      </c>
      <c r="Q76" s="294">
        <v>13.5</v>
      </c>
      <c r="R76" s="294"/>
      <c r="S76" s="294"/>
      <c r="T76" s="294"/>
      <c r="U76" s="297">
        <f t="shared" si="4"/>
        <v>20</v>
      </c>
      <c r="V76" s="298">
        <f t="shared" si="5"/>
        <v>53</v>
      </c>
      <c r="W76" s="298"/>
      <c r="X76" s="298"/>
      <c r="Y76" s="299" t="str">
        <f t="shared" si="6"/>
        <v>C</v>
      </c>
    </row>
    <row r="77" spans="1:25" ht="25.8">
      <c r="A77" s="291">
        <v>63</v>
      </c>
      <c r="B77" s="640" t="s">
        <v>195</v>
      </c>
      <c r="C77" s="640" t="s">
        <v>196</v>
      </c>
      <c r="D77" s="294">
        <v>19</v>
      </c>
      <c r="E77" s="294">
        <v>12</v>
      </c>
      <c r="F77" s="294"/>
      <c r="G77" s="295">
        <f t="shared" si="0"/>
        <v>6.518518518518519</v>
      </c>
      <c r="H77" s="294">
        <v>24</v>
      </c>
      <c r="I77" s="294">
        <v>31</v>
      </c>
      <c r="J77" s="295">
        <f t="shared" si="1"/>
        <v>4.048936170212766</v>
      </c>
      <c r="K77" s="294">
        <v>13</v>
      </c>
      <c r="L77" s="294">
        <v>13</v>
      </c>
      <c r="M77" s="294">
        <v>11</v>
      </c>
      <c r="N77" s="295">
        <f t="shared" si="2"/>
        <v>11.416666666666666</v>
      </c>
      <c r="O77" s="296">
        <f t="shared" si="3"/>
        <v>36.700000000000003</v>
      </c>
      <c r="P77" s="294">
        <v>18.5</v>
      </c>
      <c r="Q77" s="294">
        <v>17.5</v>
      </c>
      <c r="R77" s="294"/>
      <c r="S77" s="294">
        <v>3.5</v>
      </c>
      <c r="T77" s="294"/>
      <c r="U77" s="297">
        <f t="shared" si="4"/>
        <v>28.214285714285715</v>
      </c>
      <c r="V77" s="298">
        <f t="shared" si="5"/>
        <v>65</v>
      </c>
      <c r="W77" s="298"/>
      <c r="X77" s="298"/>
      <c r="Y77" s="299" t="str">
        <f t="shared" si="6"/>
        <v>B</v>
      </c>
    </row>
    <row r="78" spans="1:25" ht="25.8">
      <c r="A78" s="291">
        <v>64</v>
      </c>
      <c r="B78" s="640" t="s">
        <v>197</v>
      </c>
      <c r="C78" s="640" t="s">
        <v>198</v>
      </c>
      <c r="D78" s="294">
        <v>19.5</v>
      </c>
      <c r="E78" s="294">
        <v>10</v>
      </c>
      <c r="F78" s="294"/>
      <c r="G78" s="295">
        <f t="shared" si="0"/>
        <v>6.1111111111111116</v>
      </c>
      <c r="H78" s="294">
        <v>31</v>
      </c>
      <c r="I78" s="294">
        <v>29.5</v>
      </c>
      <c r="J78" s="295">
        <f t="shared" si="1"/>
        <v>4.6691489361702123</v>
      </c>
      <c r="K78" s="294">
        <v>14</v>
      </c>
      <c r="L78" s="294">
        <v>12</v>
      </c>
      <c r="M78" s="294">
        <v>17</v>
      </c>
      <c r="N78" s="295">
        <f t="shared" si="2"/>
        <v>12.916666666666666</v>
      </c>
      <c r="O78" s="296">
        <f t="shared" si="3"/>
        <v>39.5</v>
      </c>
      <c r="P78" s="294">
        <v>14</v>
      </c>
      <c r="Q78" s="294">
        <v>15.5</v>
      </c>
      <c r="R78" s="294"/>
      <c r="S78" s="294"/>
      <c r="T78" s="294"/>
      <c r="U78" s="297">
        <f t="shared" si="4"/>
        <v>21.071428571428573</v>
      </c>
      <c r="V78" s="298">
        <f t="shared" si="5"/>
        <v>61</v>
      </c>
      <c r="W78" s="298"/>
      <c r="X78" s="298"/>
      <c r="Y78" s="299" t="str">
        <f t="shared" si="6"/>
        <v>B</v>
      </c>
    </row>
    <row r="79" spans="1:25" ht="25.8">
      <c r="A79" s="291">
        <v>65</v>
      </c>
      <c r="B79" s="640" t="s">
        <v>199</v>
      </c>
      <c r="C79" s="640" t="s">
        <v>200</v>
      </c>
      <c r="D79" s="294">
        <v>21.5</v>
      </c>
      <c r="E79" s="294">
        <v>12</v>
      </c>
      <c r="F79" s="294"/>
      <c r="G79" s="295">
        <f t="shared" si="0"/>
        <v>6.9814814814814818</v>
      </c>
      <c r="H79" s="294">
        <v>31</v>
      </c>
      <c r="I79" s="294">
        <v>33.5</v>
      </c>
      <c r="J79" s="295">
        <f t="shared" si="1"/>
        <v>4.8819148936170205</v>
      </c>
      <c r="K79" s="294">
        <v>13</v>
      </c>
      <c r="L79" s="294">
        <v>14</v>
      </c>
      <c r="M79" s="294">
        <v>18</v>
      </c>
      <c r="N79" s="295">
        <f t="shared" si="2"/>
        <v>13.5</v>
      </c>
      <c r="O79" s="296">
        <f t="shared" si="3"/>
        <v>42.3</v>
      </c>
      <c r="P79" s="294">
        <v>6.5</v>
      </c>
      <c r="Q79" s="294">
        <v>12.5</v>
      </c>
      <c r="R79" s="294"/>
      <c r="S79" s="294"/>
      <c r="T79" s="294">
        <v>13</v>
      </c>
      <c r="U79" s="297">
        <f t="shared" ref="U79:U129" si="7">IF(OR(COUNTIF($P79:$T79,"&gt;0")=0,COUNTA($P$14)=0),"",(IF(COUNTA($Q79:$T79)&lt;=2,SUM($P79:$T79),IF(COUNTA($Q79:$T79)=3,SUM($P79:$T79)-MIN($Q79:$T79),SUM($P79:$T79)-MIN($Q79:$T79)-SMALL($Q79:$T79,2))))*5/(SUM($P$14:$R$14)/10))</f>
        <v>22.857142857142858</v>
      </c>
      <c r="V79" s="298">
        <f t="shared" si="5"/>
        <v>65</v>
      </c>
      <c r="W79" s="298"/>
      <c r="X79" s="298"/>
      <c r="Y79" s="299" t="str">
        <f t="shared" si="6"/>
        <v>B</v>
      </c>
    </row>
    <row r="80" spans="1:25" ht="25.8">
      <c r="A80" s="291">
        <v>66</v>
      </c>
      <c r="B80" s="640" t="s">
        <v>201</v>
      </c>
      <c r="C80" s="640" t="s">
        <v>202</v>
      </c>
      <c r="D80" s="294">
        <v>20.5</v>
      </c>
      <c r="E80" s="294">
        <v>11</v>
      </c>
      <c r="F80" s="294"/>
      <c r="G80" s="295">
        <f t="shared" ref="G80:G129" si="8">IF(COUNTA($D80:$F80)&gt;0,SUM($D80/$D$14,$E80/$E$14,$F80/$F$14)*$G$14/COUNTA($D80:$F80),0)</f>
        <v>6.5462962962962967</v>
      </c>
      <c r="H80" s="294">
        <v>27</v>
      </c>
      <c r="I80" s="294">
        <v>31.5</v>
      </c>
      <c r="J80" s="295">
        <f t="shared" ref="J80:J129" si="9">IF(COUNTA($H80:$I80)&gt;0,SUM($H80/$H$14,$I80/$I$14)*$J$14/COUNTA($H80:$I80),0)</f>
        <v>4.3755319148936174</v>
      </c>
      <c r="K80" s="294">
        <v>14</v>
      </c>
      <c r="L80" s="294">
        <v>14</v>
      </c>
      <c r="M80" s="294">
        <v>13</v>
      </c>
      <c r="N80" s="295">
        <f t="shared" ref="N80:N129" si="10">IF(COUNTA($K80:$M80)&gt;0,SUM($K80/$K$14,$L80/$L$14,$M80/$M$14)*$N$14/COUNTA($K80:$M80),0)</f>
        <v>12.583333333333334</v>
      </c>
      <c r="O80" s="296">
        <f t="shared" ref="O80:O129" si="11">IF(ROUNDDOWN(SUM($G80,$J80,$N80,0.05),1)&gt;0,ROUNDDOWN(SUM($G80,$J80,$N80,0.05)*50/30,1),"")</f>
        <v>39.200000000000003</v>
      </c>
      <c r="P80" s="294">
        <v>23</v>
      </c>
      <c r="Q80" s="294">
        <v>11.5</v>
      </c>
      <c r="R80" s="294"/>
      <c r="S80" s="294">
        <v>3</v>
      </c>
      <c r="T80" s="294"/>
      <c r="U80" s="297">
        <f t="shared" si="7"/>
        <v>26.785714285714285</v>
      </c>
      <c r="V80" s="298">
        <f t="shared" ref="V80:V129" si="12">IF(ROUNDDOWN(SUM($O80,$U80,0.5),0)&gt;0,ROUNDDOWN(SUM($O80,$U80,0.5),0),"")</f>
        <v>66</v>
      </c>
      <c r="W80" s="298"/>
      <c r="X80" s="298"/>
      <c r="Y80" s="299" t="str">
        <f t="shared" ref="Y80:Y129" si="13">IF(AND(N80&lt;$N$14/2,COUNTIF($P80:$T80,"&gt;0")&gt;0),"FAIL LABS",IF(OR($U80=0,$U80=""),"",IF($V80&gt;=70,"A",IF($V80&gt;=60,"B",IF($V80&gt;=50,"C",IF($V80&gt;=40,"D","E"))))))</f>
        <v>B</v>
      </c>
    </row>
    <row r="81" spans="1:25" ht="25.8">
      <c r="A81" s="291">
        <v>67</v>
      </c>
      <c r="B81" s="640" t="s">
        <v>203</v>
      </c>
      <c r="C81" s="640" t="s">
        <v>204</v>
      </c>
      <c r="D81" s="294">
        <v>18.5</v>
      </c>
      <c r="E81" s="294">
        <v>11</v>
      </c>
      <c r="F81" s="294"/>
      <c r="G81" s="295">
        <f t="shared" si="8"/>
        <v>6.1759259259259274</v>
      </c>
      <c r="H81" s="294">
        <v>24</v>
      </c>
      <c r="I81" s="294">
        <v>29.5</v>
      </c>
      <c r="J81" s="295">
        <f t="shared" si="9"/>
        <v>3.9691489361702126</v>
      </c>
      <c r="K81" s="294">
        <v>14</v>
      </c>
      <c r="L81" s="294">
        <v>14</v>
      </c>
      <c r="M81" s="294">
        <v>10</v>
      </c>
      <c r="N81" s="295">
        <f t="shared" si="10"/>
        <v>11.833333333333334</v>
      </c>
      <c r="O81" s="296">
        <f t="shared" si="11"/>
        <v>36.700000000000003</v>
      </c>
      <c r="P81" s="294">
        <v>12.5</v>
      </c>
      <c r="Q81" s="294">
        <v>9.5</v>
      </c>
      <c r="R81" s="294"/>
      <c r="S81" s="294">
        <v>1.5</v>
      </c>
      <c r="T81" s="294"/>
      <c r="U81" s="297">
        <f t="shared" si="7"/>
        <v>16.785714285714285</v>
      </c>
      <c r="V81" s="298">
        <f t="shared" si="12"/>
        <v>53</v>
      </c>
      <c r="W81" s="298"/>
      <c r="X81" s="298"/>
      <c r="Y81" s="299" t="str">
        <f t="shared" si="13"/>
        <v>C</v>
      </c>
    </row>
    <row r="82" spans="1:25" ht="25.8">
      <c r="A82" s="291">
        <v>68</v>
      </c>
      <c r="B82" s="640" t="s">
        <v>205</v>
      </c>
      <c r="C82" s="640" t="s">
        <v>206</v>
      </c>
      <c r="D82" s="294">
        <v>17.5</v>
      </c>
      <c r="E82" s="294">
        <v>10</v>
      </c>
      <c r="F82" s="294"/>
      <c r="G82" s="295">
        <f t="shared" si="8"/>
        <v>5.7407407407407405</v>
      </c>
      <c r="H82" s="294">
        <v>22</v>
      </c>
      <c r="I82" s="294">
        <v>27.5</v>
      </c>
      <c r="J82" s="295">
        <f t="shared" si="9"/>
        <v>3.6627659574468083</v>
      </c>
      <c r="K82" s="294">
        <v>13</v>
      </c>
      <c r="L82" s="294">
        <v>11</v>
      </c>
      <c r="M82" s="294">
        <v>9</v>
      </c>
      <c r="N82" s="295">
        <f t="shared" si="10"/>
        <v>10.250000000000002</v>
      </c>
      <c r="O82" s="296">
        <f t="shared" si="11"/>
        <v>32.799999999999997</v>
      </c>
      <c r="P82" s="294">
        <v>18.5</v>
      </c>
      <c r="Q82" s="294">
        <v>10</v>
      </c>
      <c r="R82" s="294"/>
      <c r="S82" s="294">
        <v>3</v>
      </c>
      <c r="T82" s="294"/>
      <c r="U82" s="297">
        <f t="shared" si="7"/>
        <v>22.5</v>
      </c>
      <c r="V82" s="298">
        <f t="shared" si="12"/>
        <v>55</v>
      </c>
      <c r="W82" s="298"/>
      <c r="X82" s="298"/>
      <c r="Y82" s="299" t="str">
        <f t="shared" si="13"/>
        <v>C</v>
      </c>
    </row>
    <row r="83" spans="1:25" ht="25.8">
      <c r="A83" s="291">
        <v>69</v>
      </c>
      <c r="B83" s="640" t="s">
        <v>207</v>
      </c>
      <c r="C83" s="640" t="s">
        <v>208</v>
      </c>
      <c r="D83" s="294">
        <v>14.5</v>
      </c>
      <c r="E83" s="294">
        <v>13</v>
      </c>
      <c r="F83" s="294"/>
      <c r="G83" s="295">
        <f t="shared" si="8"/>
        <v>5.9351851851851851</v>
      </c>
      <c r="H83" s="294">
        <v>32</v>
      </c>
      <c r="I83" s="294">
        <v>27.5</v>
      </c>
      <c r="J83" s="295">
        <f t="shared" si="9"/>
        <v>4.6627659574468083</v>
      </c>
      <c r="K83" s="294">
        <v>14</v>
      </c>
      <c r="L83" s="294">
        <v>13</v>
      </c>
      <c r="M83" s="294">
        <v>18</v>
      </c>
      <c r="N83" s="295">
        <f t="shared" si="10"/>
        <v>13.5</v>
      </c>
      <c r="O83" s="296">
        <f t="shared" si="11"/>
        <v>40.200000000000003</v>
      </c>
      <c r="P83" s="294">
        <v>20</v>
      </c>
      <c r="Q83" s="294">
        <v>11.5</v>
      </c>
      <c r="R83" s="294"/>
      <c r="S83" s="294">
        <v>10</v>
      </c>
      <c r="T83" s="294"/>
      <c r="U83" s="297">
        <f t="shared" si="7"/>
        <v>29.642857142857142</v>
      </c>
      <c r="V83" s="298">
        <f t="shared" si="12"/>
        <v>70</v>
      </c>
      <c r="W83" s="298"/>
      <c r="X83" s="298"/>
      <c r="Y83" s="299" t="str">
        <f t="shared" si="13"/>
        <v>A</v>
      </c>
    </row>
    <row r="84" spans="1:25" ht="25.8">
      <c r="A84" s="291">
        <v>70</v>
      </c>
      <c r="B84" s="640" t="s">
        <v>209</v>
      </c>
      <c r="C84" s="640" t="s">
        <v>210</v>
      </c>
      <c r="D84" s="294"/>
      <c r="E84" s="294"/>
      <c r="F84" s="294"/>
      <c r="G84" s="295">
        <f t="shared" si="8"/>
        <v>0</v>
      </c>
      <c r="H84" s="294"/>
      <c r="I84" s="294"/>
      <c r="J84" s="295">
        <f t="shared" si="9"/>
        <v>0</v>
      </c>
      <c r="K84" s="294"/>
      <c r="L84" s="294"/>
      <c r="M84" s="294"/>
      <c r="N84" s="295">
        <f t="shared" si="10"/>
        <v>0</v>
      </c>
      <c r="O84" s="296" t="str">
        <f t="shared" si="11"/>
        <v/>
      </c>
      <c r="P84" s="294"/>
      <c r="Q84" s="294"/>
      <c r="R84" s="294"/>
      <c r="S84" s="294"/>
      <c r="T84" s="294"/>
      <c r="U84" s="297" t="str">
        <f t="shared" si="7"/>
        <v/>
      </c>
      <c r="V84" s="298" t="str">
        <f t="shared" si="12"/>
        <v/>
      </c>
      <c r="W84" s="298"/>
      <c r="X84" s="298"/>
      <c r="Y84" s="299" t="str">
        <f t="shared" si="13"/>
        <v/>
      </c>
    </row>
    <row r="85" spans="1:25" ht="25.8">
      <c r="A85" s="291">
        <v>71</v>
      </c>
      <c r="B85" s="640" t="s">
        <v>211</v>
      </c>
      <c r="C85" s="640" t="s">
        <v>212</v>
      </c>
      <c r="D85" s="294">
        <v>22.5</v>
      </c>
      <c r="E85" s="294">
        <v>14</v>
      </c>
      <c r="F85" s="294"/>
      <c r="G85" s="295">
        <f t="shared" si="8"/>
        <v>7.6666666666666661</v>
      </c>
      <c r="H85" s="294">
        <v>29</v>
      </c>
      <c r="I85" s="294">
        <v>36.5</v>
      </c>
      <c r="J85" s="295">
        <f t="shared" si="9"/>
        <v>4.8414893617021271</v>
      </c>
      <c r="K85" s="294">
        <v>12</v>
      </c>
      <c r="L85" s="294">
        <v>12</v>
      </c>
      <c r="M85" s="294">
        <v>17</v>
      </c>
      <c r="N85" s="295">
        <f t="shared" si="10"/>
        <v>12.25</v>
      </c>
      <c r="O85" s="296">
        <f t="shared" si="11"/>
        <v>41.3</v>
      </c>
      <c r="P85" s="294">
        <v>23</v>
      </c>
      <c r="Q85" s="294">
        <v>12.5</v>
      </c>
      <c r="R85" s="294"/>
      <c r="S85" s="294">
        <v>11</v>
      </c>
      <c r="T85" s="294"/>
      <c r="U85" s="297">
        <f t="shared" si="7"/>
        <v>33.214285714285715</v>
      </c>
      <c r="V85" s="298">
        <f t="shared" si="12"/>
        <v>75</v>
      </c>
      <c r="W85" s="298"/>
      <c r="X85" s="298"/>
      <c r="Y85" s="299" t="str">
        <f t="shared" si="13"/>
        <v>A</v>
      </c>
    </row>
    <row r="86" spans="1:25" ht="25.8">
      <c r="A86" s="291">
        <v>72</v>
      </c>
      <c r="B86" s="640" t="s">
        <v>213</v>
      </c>
      <c r="C86" s="640" t="s">
        <v>214</v>
      </c>
      <c r="D86" s="294">
        <v>21.5</v>
      </c>
      <c r="E86" s="294">
        <v>13</v>
      </c>
      <c r="F86" s="294"/>
      <c r="G86" s="295">
        <f t="shared" si="8"/>
        <v>7.231481481481481</v>
      </c>
      <c r="H86" s="294">
        <v>22</v>
      </c>
      <c r="I86" s="294">
        <v>34.5</v>
      </c>
      <c r="J86" s="295">
        <f t="shared" si="9"/>
        <v>4.0351063829787233</v>
      </c>
      <c r="K86" s="294">
        <v>12</v>
      </c>
      <c r="L86" s="294">
        <v>10</v>
      </c>
      <c r="M86" s="294">
        <v>10</v>
      </c>
      <c r="N86" s="295">
        <f t="shared" si="10"/>
        <v>9.8333333333333339</v>
      </c>
      <c r="O86" s="296">
        <f t="shared" si="11"/>
        <v>35.200000000000003</v>
      </c>
      <c r="P86" s="294">
        <v>23.5</v>
      </c>
      <c r="Q86" s="294">
        <v>13</v>
      </c>
      <c r="R86" s="294"/>
      <c r="S86" s="294">
        <v>8</v>
      </c>
      <c r="T86" s="294"/>
      <c r="U86" s="297">
        <f t="shared" si="7"/>
        <v>31.785714285714285</v>
      </c>
      <c r="V86" s="298">
        <f t="shared" si="12"/>
        <v>67</v>
      </c>
      <c r="W86" s="298"/>
      <c r="X86" s="298"/>
      <c r="Y86" s="299" t="str">
        <f t="shared" si="13"/>
        <v>B</v>
      </c>
    </row>
    <row r="87" spans="1:25" ht="25.8">
      <c r="A87" s="291">
        <v>73</v>
      </c>
      <c r="B87" s="640" t="s">
        <v>215</v>
      </c>
      <c r="C87" s="640" t="s">
        <v>216</v>
      </c>
      <c r="D87" s="294">
        <v>23</v>
      </c>
      <c r="E87" s="294">
        <v>8</v>
      </c>
      <c r="F87" s="294"/>
      <c r="G87" s="295">
        <f t="shared" si="8"/>
        <v>6.2592592592592595</v>
      </c>
      <c r="H87" s="294">
        <v>19</v>
      </c>
      <c r="I87" s="294">
        <v>31</v>
      </c>
      <c r="J87" s="295">
        <f t="shared" si="9"/>
        <v>3.548936170212766</v>
      </c>
      <c r="K87" s="294">
        <v>11</v>
      </c>
      <c r="L87" s="294">
        <v>11</v>
      </c>
      <c r="M87" s="294">
        <v>8</v>
      </c>
      <c r="N87" s="295">
        <f t="shared" si="10"/>
        <v>9.3333333333333339</v>
      </c>
      <c r="O87" s="296">
        <f t="shared" si="11"/>
        <v>31.9</v>
      </c>
      <c r="P87" s="294">
        <v>13</v>
      </c>
      <c r="Q87" s="294">
        <v>9.5</v>
      </c>
      <c r="R87" s="294"/>
      <c r="S87" s="294">
        <v>4.5</v>
      </c>
      <c r="T87" s="294"/>
      <c r="U87" s="297">
        <f t="shared" si="7"/>
        <v>19.285714285714285</v>
      </c>
      <c r="V87" s="298">
        <f t="shared" si="12"/>
        <v>51</v>
      </c>
      <c r="W87" s="298"/>
      <c r="X87" s="298"/>
      <c r="Y87" s="299" t="str">
        <f t="shared" si="13"/>
        <v>C</v>
      </c>
    </row>
    <row r="88" spans="1:25" ht="25.8">
      <c r="A88" s="291">
        <v>74</v>
      </c>
      <c r="B88" s="640" t="s">
        <v>217</v>
      </c>
      <c r="C88" s="640" t="s">
        <v>218</v>
      </c>
      <c r="D88" s="294">
        <v>21</v>
      </c>
      <c r="E88" s="294">
        <v>11</v>
      </c>
      <c r="F88" s="294"/>
      <c r="G88" s="295">
        <f t="shared" si="8"/>
        <v>6.6388888888888893</v>
      </c>
      <c r="H88" s="294">
        <v>22</v>
      </c>
      <c r="I88" s="294">
        <v>32</v>
      </c>
      <c r="J88" s="295">
        <f t="shared" si="9"/>
        <v>3.9021276595744681</v>
      </c>
      <c r="K88" s="294">
        <v>12</v>
      </c>
      <c r="L88" s="294">
        <v>12</v>
      </c>
      <c r="M88" s="294">
        <v>10</v>
      </c>
      <c r="N88" s="295">
        <f t="shared" si="10"/>
        <v>10.5</v>
      </c>
      <c r="O88" s="296">
        <f t="shared" si="11"/>
        <v>35.1</v>
      </c>
      <c r="P88" s="294">
        <v>18</v>
      </c>
      <c r="Q88" s="294">
        <v>11.5</v>
      </c>
      <c r="R88" s="294"/>
      <c r="S88" s="294">
        <v>5.5</v>
      </c>
      <c r="T88" s="294"/>
      <c r="U88" s="297">
        <f t="shared" si="7"/>
        <v>25</v>
      </c>
      <c r="V88" s="298">
        <f t="shared" si="12"/>
        <v>60</v>
      </c>
      <c r="W88" s="298"/>
      <c r="X88" s="298"/>
      <c r="Y88" s="299" t="str">
        <f t="shared" si="13"/>
        <v>B</v>
      </c>
    </row>
    <row r="89" spans="1:25" ht="25.8">
      <c r="A89" s="291">
        <v>75</v>
      </c>
      <c r="B89" s="640" t="s">
        <v>219</v>
      </c>
      <c r="C89" s="640" t="s">
        <v>220</v>
      </c>
      <c r="D89" s="294">
        <v>24.5</v>
      </c>
      <c r="E89" s="294">
        <v>12</v>
      </c>
      <c r="F89" s="294"/>
      <c r="G89" s="295">
        <f t="shared" si="8"/>
        <v>7.5370370370370381</v>
      </c>
      <c r="H89" s="294">
        <v>23</v>
      </c>
      <c r="I89" s="294">
        <v>36.5</v>
      </c>
      <c r="J89" s="295">
        <f t="shared" si="9"/>
        <v>4.2414893617021274</v>
      </c>
      <c r="K89" s="294">
        <v>12</v>
      </c>
      <c r="L89" s="294">
        <v>12</v>
      </c>
      <c r="M89" s="294">
        <v>11</v>
      </c>
      <c r="N89" s="295">
        <f t="shared" si="10"/>
        <v>10.750000000000002</v>
      </c>
      <c r="O89" s="296">
        <f t="shared" si="11"/>
        <v>37.6</v>
      </c>
      <c r="P89" s="294">
        <v>14.5</v>
      </c>
      <c r="Q89" s="294"/>
      <c r="R89" s="294">
        <v>10</v>
      </c>
      <c r="S89" s="294">
        <v>5</v>
      </c>
      <c r="T89" s="294"/>
      <c r="U89" s="297">
        <f t="shared" si="7"/>
        <v>21.071428571428573</v>
      </c>
      <c r="V89" s="298">
        <f t="shared" si="12"/>
        <v>59</v>
      </c>
      <c r="W89" s="298"/>
      <c r="X89" s="298"/>
      <c r="Y89" s="299" t="str">
        <f t="shared" si="13"/>
        <v>C</v>
      </c>
    </row>
    <row r="90" spans="1:25" ht="25.8">
      <c r="A90" s="291">
        <v>76</v>
      </c>
      <c r="B90" s="640" t="s">
        <v>221</v>
      </c>
      <c r="C90" s="640" t="s">
        <v>222</v>
      </c>
      <c r="D90" s="294">
        <v>24.5</v>
      </c>
      <c r="E90" s="294">
        <v>13</v>
      </c>
      <c r="F90" s="294"/>
      <c r="G90" s="295">
        <f t="shared" si="8"/>
        <v>7.7870370370370363</v>
      </c>
      <c r="H90" s="294">
        <v>24</v>
      </c>
      <c r="I90" s="294">
        <v>37.5</v>
      </c>
      <c r="J90" s="295">
        <f t="shared" si="9"/>
        <v>4.3946808510638293</v>
      </c>
      <c r="K90" s="294">
        <v>11</v>
      </c>
      <c r="L90" s="294">
        <v>12</v>
      </c>
      <c r="M90" s="294">
        <v>13</v>
      </c>
      <c r="N90" s="295">
        <f t="shared" si="10"/>
        <v>10.916666666666666</v>
      </c>
      <c r="O90" s="296">
        <f t="shared" si="11"/>
        <v>38.5</v>
      </c>
      <c r="P90" s="294">
        <v>23</v>
      </c>
      <c r="Q90" s="294">
        <v>10</v>
      </c>
      <c r="R90" s="294"/>
      <c r="S90" s="294">
        <v>14</v>
      </c>
      <c r="T90" s="294"/>
      <c r="U90" s="297">
        <f t="shared" si="7"/>
        <v>33.571428571428569</v>
      </c>
      <c r="V90" s="298">
        <f t="shared" si="12"/>
        <v>72</v>
      </c>
      <c r="W90" s="298"/>
      <c r="X90" s="298"/>
      <c r="Y90" s="299" t="str">
        <f t="shared" si="13"/>
        <v>A</v>
      </c>
    </row>
    <row r="91" spans="1:25" ht="25.8">
      <c r="A91" s="291">
        <v>77</v>
      </c>
      <c r="B91" s="640" t="s">
        <v>223</v>
      </c>
      <c r="C91" s="640" t="s">
        <v>224</v>
      </c>
      <c r="D91" s="294">
        <v>20</v>
      </c>
      <c r="E91" s="294">
        <v>14</v>
      </c>
      <c r="F91" s="294"/>
      <c r="G91" s="295">
        <f t="shared" si="8"/>
        <v>7.2037037037037033</v>
      </c>
      <c r="H91" s="294">
        <v>25</v>
      </c>
      <c r="I91" s="294">
        <v>34</v>
      </c>
      <c r="J91" s="295">
        <f t="shared" si="9"/>
        <v>4.3085106382978724</v>
      </c>
      <c r="K91" s="294">
        <v>11</v>
      </c>
      <c r="L91" s="294">
        <v>12</v>
      </c>
      <c r="M91" s="294">
        <v>14</v>
      </c>
      <c r="N91" s="295">
        <f t="shared" si="10"/>
        <v>11.166666666666666</v>
      </c>
      <c r="O91" s="296">
        <f t="shared" si="11"/>
        <v>37.799999999999997</v>
      </c>
      <c r="P91" s="294">
        <v>19</v>
      </c>
      <c r="Q91" s="294">
        <v>12.5</v>
      </c>
      <c r="R91" s="294"/>
      <c r="S91" s="294">
        <v>7</v>
      </c>
      <c r="T91" s="294"/>
      <c r="U91" s="297">
        <f t="shared" si="7"/>
        <v>27.5</v>
      </c>
      <c r="V91" s="298">
        <f t="shared" si="12"/>
        <v>65</v>
      </c>
      <c r="W91" s="298"/>
      <c r="X91" s="298"/>
      <c r="Y91" s="299" t="str">
        <f t="shared" si="13"/>
        <v>B</v>
      </c>
    </row>
    <row r="92" spans="1:25" ht="25.8">
      <c r="A92" s="291">
        <v>78</v>
      </c>
      <c r="B92" s="640" t="s">
        <v>225</v>
      </c>
      <c r="C92" s="640" t="s">
        <v>226</v>
      </c>
      <c r="D92" s="294">
        <v>17.5</v>
      </c>
      <c r="E92" s="294">
        <v>10</v>
      </c>
      <c r="F92" s="294"/>
      <c r="G92" s="295">
        <f t="shared" si="8"/>
        <v>5.7407407407407405</v>
      </c>
      <c r="H92" s="294">
        <v>24</v>
      </c>
      <c r="I92" s="294">
        <v>27.5</v>
      </c>
      <c r="J92" s="295">
        <f t="shared" si="9"/>
        <v>3.8627659574468085</v>
      </c>
      <c r="K92" s="294">
        <v>12</v>
      </c>
      <c r="L92" s="294">
        <v>14</v>
      </c>
      <c r="M92" s="294">
        <v>12</v>
      </c>
      <c r="N92" s="295">
        <f t="shared" si="10"/>
        <v>11.666666666666666</v>
      </c>
      <c r="O92" s="296">
        <f t="shared" si="11"/>
        <v>35.5</v>
      </c>
      <c r="P92" s="294">
        <v>8.5</v>
      </c>
      <c r="Q92" s="294">
        <v>14.5</v>
      </c>
      <c r="R92" s="294"/>
      <c r="S92" s="294">
        <v>7</v>
      </c>
      <c r="T92" s="294"/>
      <c r="U92" s="297">
        <f t="shared" si="7"/>
        <v>21.428571428571427</v>
      </c>
      <c r="V92" s="298">
        <f t="shared" si="12"/>
        <v>57</v>
      </c>
      <c r="W92" s="298"/>
      <c r="X92" s="298"/>
      <c r="Y92" s="299" t="str">
        <f t="shared" si="13"/>
        <v>C</v>
      </c>
    </row>
    <row r="93" spans="1:25" ht="25.8">
      <c r="A93" s="291">
        <v>79</v>
      </c>
      <c r="B93" s="640" t="s">
        <v>227</v>
      </c>
      <c r="C93" s="640" t="s">
        <v>345</v>
      </c>
      <c r="D93" s="294">
        <v>19</v>
      </c>
      <c r="E93" s="294">
        <v>12</v>
      </c>
      <c r="F93" s="294"/>
      <c r="G93" s="295">
        <f t="shared" si="8"/>
        <v>6.518518518518519</v>
      </c>
      <c r="H93" s="294">
        <v>26</v>
      </c>
      <c r="I93" s="294">
        <v>31</v>
      </c>
      <c r="J93" s="295">
        <f t="shared" si="9"/>
        <v>4.2489361702127662</v>
      </c>
      <c r="K93" s="294">
        <v>12</v>
      </c>
      <c r="L93" s="294">
        <v>11</v>
      </c>
      <c r="M93" s="294">
        <v>14</v>
      </c>
      <c r="N93" s="295">
        <f t="shared" si="10"/>
        <v>11.166666666666666</v>
      </c>
      <c r="O93" s="296">
        <f t="shared" si="11"/>
        <v>36.6</v>
      </c>
      <c r="P93" s="294">
        <v>22</v>
      </c>
      <c r="Q93" s="294"/>
      <c r="R93" s="294"/>
      <c r="S93" s="294"/>
      <c r="T93" s="294">
        <v>8.5</v>
      </c>
      <c r="U93" s="297">
        <f t="shared" si="7"/>
        <v>21.785714285714285</v>
      </c>
      <c r="V93" s="298">
        <f t="shared" si="12"/>
        <v>58</v>
      </c>
      <c r="W93" s="298"/>
      <c r="X93" s="298"/>
      <c r="Y93" s="299" t="str">
        <f t="shared" si="13"/>
        <v>C</v>
      </c>
    </row>
    <row r="94" spans="1:25" ht="25.8">
      <c r="A94" s="291">
        <v>80</v>
      </c>
      <c r="B94" s="640" t="s">
        <v>229</v>
      </c>
      <c r="C94" s="640" t="s">
        <v>230</v>
      </c>
      <c r="D94" s="294"/>
      <c r="E94" s="294"/>
      <c r="F94" s="294"/>
      <c r="G94" s="295">
        <f t="shared" si="8"/>
        <v>0</v>
      </c>
      <c r="H94" s="294"/>
      <c r="I94" s="294"/>
      <c r="J94" s="295">
        <f t="shared" si="9"/>
        <v>0</v>
      </c>
      <c r="K94" s="294"/>
      <c r="L94" s="294"/>
      <c r="M94" s="294"/>
      <c r="N94" s="295">
        <f t="shared" si="10"/>
        <v>0</v>
      </c>
      <c r="O94" s="296" t="str">
        <f t="shared" si="11"/>
        <v/>
      </c>
      <c r="P94" s="294"/>
      <c r="Q94" s="294"/>
      <c r="R94" s="294"/>
      <c r="S94" s="294"/>
      <c r="T94" s="294"/>
      <c r="U94" s="297" t="str">
        <f t="shared" si="7"/>
        <v/>
      </c>
      <c r="V94" s="298" t="str">
        <f t="shared" si="12"/>
        <v/>
      </c>
      <c r="W94" s="298"/>
      <c r="X94" s="298"/>
      <c r="Y94" s="299" t="str">
        <f t="shared" si="13"/>
        <v/>
      </c>
    </row>
    <row r="95" spans="1:25" ht="25.8">
      <c r="A95" s="291">
        <v>81</v>
      </c>
      <c r="B95" s="640" t="s">
        <v>231</v>
      </c>
      <c r="C95" s="640" t="s">
        <v>232</v>
      </c>
      <c r="D95" s="294">
        <v>17</v>
      </c>
      <c r="E95" s="294">
        <v>6</v>
      </c>
      <c r="F95" s="294"/>
      <c r="G95" s="295">
        <f t="shared" si="8"/>
        <v>4.6481481481481479</v>
      </c>
      <c r="H95" s="294">
        <v>22</v>
      </c>
      <c r="I95" s="294">
        <v>23</v>
      </c>
      <c r="J95" s="295">
        <f t="shared" si="9"/>
        <v>3.423404255319149</v>
      </c>
      <c r="K95" s="294">
        <v>11</v>
      </c>
      <c r="L95" s="294">
        <v>11</v>
      </c>
      <c r="M95" s="294">
        <v>11</v>
      </c>
      <c r="N95" s="295">
        <f t="shared" si="10"/>
        <v>10.083333333333334</v>
      </c>
      <c r="O95" s="296">
        <f t="shared" si="11"/>
        <v>30.3</v>
      </c>
      <c r="P95" s="294">
        <v>8.5</v>
      </c>
      <c r="Q95" s="294"/>
      <c r="R95" s="294">
        <v>8</v>
      </c>
      <c r="S95" s="294"/>
      <c r="T95" s="294"/>
      <c r="U95" s="297">
        <f t="shared" si="7"/>
        <v>11.785714285714286</v>
      </c>
      <c r="V95" s="298">
        <f t="shared" si="12"/>
        <v>42</v>
      </c>
      <c r="W95" s="298"/>
      <c r="X95" s="298"/>
      <c r="Y95" s="299" t="str">
        <f t="shared" si="13"/>
        <v>D</v>
      </c>
    </row>
    <row r="96" spans="1:25" ht="25.8">
      <c r="A96" s="291">
        <v>82</v>
      </c>
      <c r="B96" s="640" t="s">
        <v>233</v>
      </c>
      <c r="C96" s="640" t="s">
        <v>234</v>
      </c>
      <c r="D96" s="294">
        <v>17.5</v>
      </c>
      <c r="E96" s="294">
        <v>6</v>
      </c>
      <c r="F96" s="294"/>
      <c r="G96" s="295">
        <f t="shared" si="8"/>
        <v>4.7407407407407405</v>
      </c>
      <c r="H96" s="294">
        <v>29</v>
      </c>
      <c r="I96" s="294">
        <v>23.5</v>
      </c>
      <c r="J96" s="295">
        <f t="shared" si="9"/>
        <v>4.1499999999999995</v>
      </c>
      <c r="K96" s="294">
        <v>14</v>
      </c>
      <c r="L96" s="294">
        <v>13</v>
      </c>
      <c r="M96" s="294">
        <v>15</v>
      </c>
      <c r="N96" s="295">
        <f t="shared" si="10"/>
        <v>12.75</v>
      </c>
      <c r="O96" s="296">
        <f t="shared" si="11"/>
        <v>36.1</v>
      </c>
      <c r="P96" s="294">
        <v>15.5</v>
      </c>
      <c r="Q96" s="294">
        <v>10.5</v>
      </c>
      <c r="R96" s="294"/>
      <c r="S96" s="294"/>
      <c r="T96" s="294"/>
      <c r="U96" s="297">
        <f t="shared" si="7"/>
        <v>18.571428571428573</v>
      </c>
      <c r="V96" s="298">
        <f t="shared" si="12"/>
        <v>55</v>
      </c>
      <c r="W96" s="298"/>
      <c r="X96" s="298"/>
      <c r="Y96" s="299" t="str">
        <f t="shared" si="13"/>
        <v>C</v>
      </c>
    </row>
    <row r="97" spans="1:25" ht="25.8">
      <c r="A97" s="291">
        <v>83</v>
      </c>
      <c r="B97" s="640" t="s">
        <v>235</v>
      </c>
      <c r="C97" s="640" t="s">
        <v>236</v>
      </c>
      <c r="D97" s="294">
        <v>18.5</v>
      </c>
      <c r="E97" s="294">
        <v>13</v>
      </c>
      <c r="F97" s="294"/>
      <c r="G97" s="295">
        <f t="shared" si="8"/>
        <v>6.6759259259259265</v>
      </c>
      <c r="H97" s="294">
        <v>23</v>
      </c>
      <c r="I97" s="294">
        <v>31.5</v>
      </c>
      <c r="J97" s="295">
        <f t="shared" si="9"/>
        <v>3.9755319148936175</v>
      </c>
      <c r="K97" s="294">
        <v>14</v>
      </c>
      <c r="L97" s="294">
        <v>12</v>
      </c>
      <c r="M97" s="294">
        <v>9</v>
      </c>
      <c r="N97" s="295">
        <f t="shared" si="10"/>
        <v>10.916666666666666</v>
      </c>
      <c r="O97" s="296">
        <f t="shared" si="11"/>
        <v>36</v>
      </c>
      <c r="P97" s="294">
        <v>14.5</v>
      </c>
      <c r="Q97" s="294"/>
      <c r="R97" s="294">
        <v>9</v>
      </c>
      <c r="S97" s="294">
        <v>10</v>
      </c>
      <c r="T97" s="294"/>
      <c r="U97" s="297">
        <f t="shared" si="7"/>
        <v>23.928571428571427</v>
      </c>
      <c r="V97" s="298">
        <f t="shared" si="12"/>
        <v>60</v>
      </c>
      <c r="W97" s="298"/>
      <c r="X97" s="298"/>
      <c r="Y97" s="299" t="str">
        <f t="shared" si="13"/>
        <v>B</v>
      </c>
    </row>
    <row r="98" spans="1:25" ht="25.8">
      <c r="A98" s="291">
        <v>84</v>
      </c>
      <c r="B98" s="640" t="s">
        <v>237</v>
      </c>
      <c r="C98" s="640" t="s">
        <v>238</v>
      </c>
      <c r="D98" s="294">
        <v>14</v>
      </c>
      <c r="E98" s="294">
        <v>4</v>
      </c>
      <c r="F98" s="294"/>
      <c r="G98" s="295">
        <f t="shared" si="8"/>
        <v>3.5925925925925926</v>
      </c>
      <c r="H98" s="294">
        <v>20</v>
      </c>
      <c r="I98" s="294">
        <v>18</v>
      </c>
      <c r="J98" s="295">
        <f t="shared" si="9"/>
        <v>2.9574468085106389</v>
      </c>
      <c r="K98" s="294">
        <v>8</v>
      </c>
      <c r="L98" s="294">
        <v>8</v>
      </c>
      <c r="M98" s="294">
        <v>12</v>
      </c>
      <c r="N98" s="295">
        <f t="shared" si="10"/>
        <v>8.3333333333333321</v>
      </c>
      <c r="O98" s="296">
        <f t="shared" si="11"/>
        <v>24.8</v>
      </c>
      <c r="P98" s="294">
        <v>14</v>
      </c>
      <c r="Q98" s="294">
        <v>10</v>
      </c>
      <c r="R98" s="294"/>
      <c r="S98" s="294"/>
      <c r="T98" s="294"/>
      <c r="U98" s="297">
        <f t="shared" si="7"/>
        <v>17.142857142857142</v>
      </c>
      <c r="V98" s="298">
        <f t="shared" si="12"/>
        <v>42</v>
      </c>
      <c r="W98" s="298"/>
      <c r="X98" s="298"/>
      <c r="Y98" s="299" t="str">
        <f t="shared" si="13"/>
        <v>D</v>
      </c>
    </row>
    <row r="99" spans="1:25" ht="25.8">
      <c r="A99" s="291">
        <v>85</v>
      </c>
      <c r="B99" s="640" t="s">
        <v>239</v>
      </c>
      <c r="C99" s="640" t="s">
        <v>240</v>
      </c>
      <c r="D99" s="294">
        <v>16.5</v>
      </c>
      <c r="E99" s="294">
        <v>10</v>
      </c>
      <c r="F99" s="294"/>
      <c r="G99" s="295">
        <f t="shared" si="8"/>
        <v>5.5555555555555554</v>
      </c>
      <c r="H99" s="294">
        <v>23</v>
      </c>
      <c r="I99" s="294">
        <v>26.5</v>
      </c>
      <c r="J99" s="295">
        <f t="shared" si="9"/>
        <v>3.7095744680851062</v>
      </c>
      <c r="K99" s="294">
        <v>12</v>
      </c>
      <c r="L99" s="294">
        <v>13</v>
      </c>
      <c r="M99" s="294">
        <v>11</v>
      </c>
      <c r="N99" s="295">
        <f t="shared" si="10"/>
        <v>11.083333333333334</v>
      </c>
      <c r="O99" s="296">
        <f t="shared" si="11"/>
        <v>33.9</v>
      </c>
      <c r="P99" s="294">
        <v>16.5</v>
      </c>
      <c r="Q99" s="294">
        <v>11</v>
      </c>
      <c r="R99" s="294"/>
      <c r="S99" s="294">
        <v>5</v>
      </c>
      <c r="T99" s="294"/>
      <c r="U99" s="297">
        <f t="shared" si="7"/>
        <v>23.214285714285715</v>
      </c>
      <c r="V99" s="298">
        <f t="shared" si="12"/>
        <v>57</v>
      </c>
      <c r="W99" s="298"/>
      <c r="X99" s="298"/>
      <c r="Y99" s="299" t="str">
        <f t="shared" si="13"/>
        <v>C</v>
      </c>
    </row>
    <row r="100" spans="1:25" ht="25.8">
      <c r="A100" s="291">
        <v>86</v>
      </c>
      <c r="B100" s="640" t="s">
        <v>241</v>
      </c>
      <c r="C100" s="640" t="s">
        <v>242</v>
      </c>
      <c r="D100" s="294"/>
      <c r="E100" s="294"/>
      <c r="F100" s="294"/>
      <c r="G100" s="295">
        <f t="shared" si="8"/>
        <v>0</v>
      </c>
      <c r="H100" s="294">
        <v>26</v>
      </c>
      <c r="I100" s="294">
        <v>18</v>
      </c>
      <c r="J100" s="295">
        <f t="shared" si="9"/>
        <v>3.5574468085106381</v>
      </c>
      <c r="K100" s="294">
        <v>13</v>
      </c>
      <c r="L100" s="294">
        <v>10</v>
      </c>
      <c r="M100" s="294">
        <v>13</v>
      </c>
      <c r="N100" s="295">
        <f t="shared" si="10"/>
        <v>10.916666666666666</v>
      </c>
      <c r="O100" s="296">
        <f t="shared" si="11"/>
        <v>24.2</v>
      </c>
      <c r="P100" s="294"/>
      <c r="Q100" s="294"/>
      <c r="R100" s="294"/>
      <c r="S100" s="294"/>
      <c r="T100" s="294"/>
      <c r="U100" s="297" t="str">
        <f t="shared" si="7"/>
        <v/>
      </c>
      <c r="V100" s="298">
        <f t="shared" si="12"/>
        <v>24</v>
      </c>
      <c r="W100" s="298"/>
      <c r="X100" s="298"/>
      <c r="Y100" s="299" t="str">
        <f t="shared" si="13"/>
        <v/>
      </c>
    </row>
    <row r="101" spans="1:25" ht="25.8">
      <c r="A101" s="291">
        <v>87</v>
      </c>
      <c r="B101" s="640" t="s">
        <v>243</v>
      </c>
      <c r="C101" s="640" t="s">
        <v>244</v>
      </c>
      <c r="D101" s="294">
        <v>17.5</v>
      </c>
      <c r="E101" s="294">
        <v>3</v>
      </c>
      <c r="F101" s="294"/>
      <c r="G101" s="295">
        <f t="shared" si="8"/>
        <v>3.9907407407407409</v>
      </c>
      <c r="H101" s="294">
        <v>22</v>
      </c>
      <c r="I101" s="294">
        <v>20.5</v>
      </c>
      <c r="J101" s="295">
        <f t="shared" si="9"/>
        <v>3.2904255319148934</v>
      </c>
      <c r="K101" s="294">
        <v>11</v>
      </c>
      <c r="L101" s="294">
        <v>11</v>
      </c>
      <c r="M101" s="294">
        <v>11</v>
      </c>
      <c r="N101" s="295">
        <f t="shared" si="10"/>
        <v>10.083333333333334</v>
      </c>
      <c r="O101" s="296">
        <f t="shared" si="11"/>
        <v>29</v>
      </c>
      <c r="P101" s="294">
        <v>14</v>
      </c>
      <c r="Q101" s="294">
        <v>7</v>
      </c>
      <c r="R101" s="294"/>
      <c r="S101" s="294">
        <v>2.5</v>
      </c>
      <c r="T101" s="294"/>
      <c r="U101" s="297">
        <f t="shared" si="7"/>
        <v>16.785714285714285</v>
      </c>
      <c r="V101" s="298">
        <f t="shared" si="12"/>
        <v>46</v>
      </c>
      <c r="W101" s="298"/>
      <c r="X101" s="298"/>
      <c r="Y101" s="299" t="str">
        <f t="shared" si="13"/>
        <v>D</v>
      </c>
    </row>
    <row r="102" spans="1:25" ht="25.8">
      <c r="A102" s="291">
        <v>88</v>
      </c>
      <c r="B102" s="640" t="s">
        <v>245</v>
      </c>
      <c r="C102" s="640" t="s">
        <v>246</v>
      </c>
      <c r="D102" s="294">
        <v>23</v>
      </c>
      <c r="E102" s="294">
        <v>12</v>
      </c>
      <c r="F102" s="294"/>
      <c r="G102" s="295">
        <f t="shared" si="8"/>
        <v>7.2592592592592586</v>
      </c>
      <c r="H102" s="294">
        <v>30</v>
      </c>
      <c r="I102" s="294">
        <v>35</v>
      </c>
      <c r="J102" s="295">
        <f t="shared" si="9"/>
        <v>4.8617021276595738</v>
      </c>
      <c r="K102" s="294">
        <v>13</v>
      </c>
      <c r="L102" s="294">
        <v>14</v>
      </c>
      <c r="M102" s="294">
        <v>17</v>
      </c>
      <c r="N102" s="295">
        <f t="shared" si="10"/>
        <v>13.25</v>
      </c>
      <c r="O102" s="296">
        <f t="shared" si="11"/>
        <v>42.3</v>
      </c>
      <c r="P102" s="294">
        <v>14.5</v>
      </c>
      <c r="Q102" s="294">
        <v>18</v>
      </c>
      <c r="R102" s="294"/>
      <c r="S102" s="294"/>
      <c r="T102" s="294">
        <v>11</v>
      </c>
      <c r="U102" s="297">
        <f t="shared" si="7"/>
        <v>31.071428571428573</v>
      </c>
      <c r="V102" s="298">
        <f t="shared" si="12"/>
        <v>73</v>
      </c>
      <c r="W102" s="298"/>
      <c r="X102" s="298"/>
      <c r="Y102" s="299" t="str">
        <f t="shared" si="13"/>
        <v>A</v>
      </c>
    </row>
    <row r="103" spans="1:25" ht="25.8">
      <c r="A103" s="291">
        <v>89</v>
      </c>
      <c r="B103" s="640" t="s">
        <v>247</v>
      </c>
      <c r="C103" s="640" t="s">
        <v>248</v>
      </c>
      <c r="D103" s="294">
        <v>20</v>
      </c>
      <c r="E103" s="294">
        <v>11</v>
      </c>
      <c r="F103" s="294"/>
      <c r="G103" s="295">
        <f t="shared" si="8"/>
        <v>6.4537037037037042</v>
      </c>
      <c r="H103" s="294">
        <v>27</v>
      </c>
      <c r="I103" s="294">
        <v>31</v>
      </c>
      <c r="J103" s="295">
        <f t="shared" si="9"/>
        <v>4.3489361702127658</v>
      </c>
      <c r="K103" s="294">
        <v>12</v>
      </c>
      <c r="L103" s="294">
        <v>12</v>
      </c>
      <c r="M103" s="294">
        <v>15</v>
      </c>
      <c r="N103" s="295">
        <f t="shared" si="10"/>
        <v>11.75</v>
      </c>
      <c r="O103" s="296">
        <f t="shared" si="11"/>
        <v>37.6</v>
      </c>
      <c r="P103" s="294">
        <v>13.5</v>
      </c>
      <c r="Q103" s="294">
        <v>13.5</v>
      </c>
      <c r="R103" s="294"/>
      <c r="S103" s="294">
        <v>7</v>
      </c>
      <c r="T103" s="294"/>
      <c r="U103" s="297">
        <f t="shared" si="7"/>
        <v>24.285714285714285</v>
      </c>
      <c r="V103" s="298">
        <f t="shared" si="12"/>
        <v>62</v>
      </c>
      <c r="W103" s="298"/>
      <c r="X103" s="298"/>
      <c r="Y103" s="299" t="str">
        <f t="shared" si="13"/>
        <v>B</v>
      </c>
    </row>
    <row r="104" spans="1:25" ht="25.8">
      <c r="A104" s="291">
        <v>90</v>
      </c>
      <c r="B104" s="640" t="s">
        <v>249</v>
      </c>
      <c r="C104" s="640" t="s">
        <v>250</v>
      </c>
      <c r="D104" s="294">
        <v>17.5</v>
      </c>
      <c r="E104" s="294">
        <v>11</v>
      </c>
      <c r="F104" s="294"/>
      <c r="G104" s="295">
        <f t="shared" si="8"/>
        <v>5.9907407407407405</v>
      </c>
      <c r="H104" s="294">
        <v>24</v>
      </c>
      <c r="I104" s="294">
        <v>28.5</v>
      </c>
      <c r="J104" s="295">
        <f t="shared" si="9"/>
        <v>3.9159574468085108</v>
      </c>
      <c r="K104" s="294">
        <v>13</v>
      </c>
      <c r="L104" s="294">
        <v>13</v>
      </c>
      <c r="M104" s="294">
        <v>11</v>
      </c>
      <c r="N104" s="295">
        <f t="shared" si="10"/>
        <v>11.416666666666666</v>
      </c>
      <c r="O104" s="296">
        <f t="shared" si="11"/>
        <v>35.6</v>
      </c>
      <c r="P104" s="294">
        <v>14</v>
      </c>
      <c r="Q104" s="294">
        <v>12.5</v>
      </c>
      <c r="R104" s="294"/>
      <c r="S104" s="294">
        <v>5</v>
      </c>
      <c r="T104" s="294"/>
      <c r="U104" s="297">
        <f t="shared" si="7"/>
        <v>22.5</v>
      </c>
      <c r="V104" s="298">
        <f t="shared" si="12"/>
        <v>58</v>
      </c>
      <c r="W104" s="298"/>
      <c r="X104" s="298"/>
      <c r="Y104" s="299" t="str">
        <f t="shared" si="13"/>
        <v>C</v>
      </c>
    </row>
    <row r="105" spans="1:25" ht="25.8">
      <c r="A105" s="291">
        <v>91</v>
      </c>
      <c r="B105" s="640" t="s">
        <v>251</v>
      </c>
      <c r="C105" s="640" t="s">
        <v>252</v>
      </c>
      <c r="D105" s="294">
        <v>20.5</v>
      </c>
      <c r="E105" s="294">
        <v>10</v>
      </c>
      <c r="F105" s="294"/>
      <c r="G105" s="295">
        <f t="shared" si="8"/>
        <v>6.2962962962962967</v>
      </c>
      <c r="H105" s="294">
        <v>25</v>
      </c>
      <c r="I105" s="294">
        <v>30.5</v>
      </c>
      <c r="J105" s="295">
        <f t="shared" si="9"/>
        <v>4.1223404255319149</v>
      </c>
      <c r="K105" s="294">
        <v>12</v>
      </c>
      <c r="L105" s="294">
        <v>13</v>
      </c>
      <c r="M105" s="294">
        <v>13</v>
      </c>
      <c r="N105" s="295">
        <f t="shared" si="10"/>
        <v>11.583333333333334</v>
      </c>
      <c r="O105" s="296">
        <f t="shared" si="11"/>
        <v>36.700000000000003</v>
      </c>
      <c r="P105" s="294">
        <v>14.5</v>
      </c>
      <c r="Q105" s="294">
        <v>13.5</v>
      </c>
      <c r="R105" s="294"/>
      <c r="S105" s="294">
        <v>12</v>
      </c>
      <c r="T105" s="294"/>
      <c r="U105" s="297">
        <f t="shared" si="7"/>
        <v>28.571428571428573</v>
      </c>
      <c r="V105" s="298">
        <f t="shared" si="12"/>
        <v>65</v>
      </c>
      <c r="W105" s="298"/>
      <c r="X105" s="298"/>
      <c r="Y105" s="299" t="str">
        <f t="shared" si="13"/>
        <v>B</v>
      </c>
    </row>
    <row r="106" spans="1:25" ht="25.8">
      <c r="A106" s="291">
        <v>92</v>
      </c>
      <c r="B106" s="640" t="s">
        <v>253</v>
      </c>
      <c r="C106" s="640" t="s">
        <v>254</v>
      </c>
      <c r="D106" s="294">
        <v>19.5</v>
      </c>
      <c r="E106" s="294">
        <v>8</v>
      </c>
      <c r="F106" s="294"/>
      <c r="G106" s="295">
        <f t="shared" si="8"/>
        <v>5.6111111111111107</v>
      </c>
      <c r="H106" s="294">
        <v>21</v>
      </c>
      <c r="I106" s="294">
        <v>27.5</v>
      </c>
      <c r="J106" s="295">
        <f t="shared" si="9"/>
        <v>3.5627659574468087</v>
      </c>
      <c r="K106" s="294">
        <v>11</v>
      </c>
      <c r="L106" s="294">
        <v>11</v>
      </c>
      <c r="M106" s="294">
        <v>10</v>
      </c>
      <c r="N106" s="295">
        <f t="shared" si="10"/>
        <v>9.8333333333333339</v>
      </c>
      <c r="O106" s="296">
        <f t="shared" si="11"/>
        <v>31.7</v>
      </c>
      <c r="P106" s="294"/>
      <c r="Q106" s="294"/>
      <c r="R106" s="294"/>
      <c r="S106" s="294"/>
      <c r="T106" s="294"/>
      <c r="U106" s="297" t="str">
        <f t="shared" si="7"/>
        <v/>
      </c>
      <c r="V106" s="298">
        <f t="shared" si="12"/>
        <v>32</v>
      </c>
      <c r="W106" s="298"/>
      <c r="X106" s="298"/>
      <c r="Y106" s="299" t="str">
        <f t="shared" si="13"/>
        <v/>
      </c>
    </row>
    <row r="107" spans="1:25" ht="25.8">
      <c r="A107" s="291">
        <v>93</v>
      </c>
      <c r="B107" s="640" t="s">
        <v>255</v>
      </c>
      <c r="C107" s="640" t="s">
        <v>256</v>
      </c>
      <c r="D107" s="294">
        <v>15</v>
      </c>
      <c r="E107" s="294">
        <v>6</v>
      </c>
      <c r="F107" s="294"/>
      <c r="G107" s="295">
        <f t="shared" si="8"/>
        <v>4.2777777777777786</v>
      </c>
      <c r="H107" s="294">
        <v>15</v>
      </c>
      <c r="I107" s="294">
        <v>20</v>
      </c>
      <c r="J107" s="295">
        <f t="shared" si="9"/>
        <v>2.5638297872340425</v>
      </c>
      <c r="K107" s="294">
        <v>9</v>
      </c>
      <c r="L107" s="294">
        <v>10</v>
      </c>
      <c r="M107" s="294">
        <v>6</v>
      </c>
      <c r="N107" s="295">
        <f t="shared" si="10"/>
        <v>7.833333333333333</v>
      </c>
      <c r="O107" s="296">
        <f t="shared" si="11"/>
        <v>24.5</v>
      </c>
      <c r="P107" s="294">
        <v>9</v>
      </c>
      <c r="Q107" s="294">
        <v>10</v>
      </c>
      <c r="R107" s="294"/>
      <c r="S107" s="294">
        <v>5</v>
      </c>
      <c r="T107" s="294"/>
      <c r="U107" s="297">
        <f t="shared" si="7"/>
        <v>17.142857142857142</v>
      </c>
      <c r="V107" s="298">
        <f t="shared" si="12"/>
        <v>42</v>
      </c>
      <c r="W107" s="298"/>
      <c r="X107" s="298"/>
      <c r="Y107" s="299" t="str">
        <f t="shared" si="13"/>
        <v>D</v>
      </c>
    </row>
    <row r="108" spans="1:25" ht="25.8">
      <c r="A108" s="291">
        <v>94</v>
      </c>
      <c r="B108" s="640" t="s">
        <v>257</v>
      </c>
      <c r="C108" s="640" t="s">
        <v>258</v>
      </c>
      <c r="D108" s="294">
        <v>10.5</v>
      </c>
      <c r="E108" s="294">
        <v>6</v>
      </c>
      <c r="F108" s="294"/>
      <c r="G108" s="295">
        <f t="shared" si="8"/>
        <v>3.4444444444444446</v>
      </c>
      <c r="H108" s="294">
        <v>23</v>
      </c>
      <c r="I108" s="294">
        <v>16.5</v>
      </c>
      <c r="J108" s="295">
        <f t="shared" si="9"/>
        <v>3.1776595744680853</v>
      </c>
      <c r="K108" s="294">
        <v>12</v>
      </c>
      <c r="L108" s="294">
        <v>10</v>
      </c>
      <c r="M108" s="294">
        <v>11</v>
      </c>
      <c r="N108" s="295">
        <f t="shared" si="10"/>
        <v>10.083333333333334</v>
      </c>
      <c r="O108" s="296">
        <f t="shared" si="11"/>
        <v>27.9</v>
      </c>
      <c r="P108" s="294">
        <v>15</v>
      </c>
      <c r="Q108" s="294">
        <v>12.5</v>
      </c>
      <c r="R108" s="294"/>
      <c r="S108" s="294"/>
      <c r="T108" s="294">
        <v>3</v>
      </c>
      <c r="U108" s="297">
        <f t="shared" si="7"/>
        <v>21.785714285714285</v>
      </c>
      <c r="V108" s="298">
        <f t="shared" si="12"/>
        <v>50</v>
      </c>
      <c r="W108" s="298"/>
      <c r="X108" s="298"/>
      <c r="Y108" s="299" t="str">
        <f t="shared" si="13"/>
        <v>C</v>
      </c>
    </row>
    <row r="109" spans="1:25" ht="25.8">
      <c r="A109" s="291">
        <v>95</v>
      </c>
      <c r="B109" s="640" t="s">
        <v>259</v>
      </c>
      <c r="C109" s="640" t="s">
        <v>260</v>
      </c>
      <c r="D109" s="294">
        <v>19.5</v>
      </c>
      <c r="E109" s="294">
        <v>5</v>
      </c>
      <c r="F109" s="294"/>
      <c r="G109" s="295">
        <f t="shared" si="8"/>
        <v>4.8611111111111107</v>
      </c>
      <c r="H109" s="294">
        <v>22</v>
      </c>
      <c r="I109" s="294">
        <v>24.5</v>
      </c>
      <c r="J109" s="295">
        <f t="shared" si="9"/>
        <v>3.5031914893617024</v>
      </c>
      <c r="K109" s="294">
        <v>12</v>
      </c>
      <c r="L109" s="294">
        <v>11</v>
      </c>
      <c r="M109" s="294">
        <v>10</v>
      </c>
      <c r="N109" s="295">
        <f t="shared" si="10"/>
        <v>10.166666666666666</v>
      </c>
      <c r="O109" s="296">
        <f t="shared" si="11"/>
        <v>30.9</v>
      </c>
      <c r="P109" s="294">
        <v>0</v>
      </c>
      <c r="Q109" s="294"/>
      <c r="R109" s="294">
        <v>2</v>
      </c>
      <c r="S109" s="294"/>
      <c r="T109" s="294"/>
      <c r="U109" s="297">
        <f t="shared" si="7"/>
        <v>1.4285714285714286</v>
      </c>
      <c r="V109" s="298">
        <f t="shared" si="12"/>
        <v>32</v>
      </c>
      <c r="W109" s="298"/>
      <c r="X109" s="298"/>
      <c r="Y109" s="299" t="str">
        <f t="shared" si="13"/>
        <v>E</v>
      </c>
    </row>
    <row r="110" spans="1:25" ht="25.8">
      <c r="A110" s="291">
        <v>96</v>
      </c>
      <c r="B110" s="640" t="s">
        <v>261</v>
      </c>
      <c r="C110" s="640" t="s">
        <v>262</v>
      </c>
      <c r="D110" s="294">
        <v>17.5</v>
      </c>
      <c r="E110" s="294">
        <v>7</v>
      </c>
      <c r="F110" s="294"/>
      <c r="G110" s="295">
        <f t="shared" si="8"/>
        <v>4.9907407407407405</v>
      </c>
      <c r="H110" s="294">
        <v>19</v>
      </c>
      <c r="I110" s="294">
        <v>17.5</v>
      </c>
      <c r="J110" s="295">
        <f t="shared" si="9"/>
        <v>2.8308510638297872</v>
      </c>
      <c r="K110" s="294">
        <v>9</v>
      </c>
      <c r="L110" s="294">
        <v>9</v>
      </c>
      <c r="M110" s="294">
        <v>10</v>
      </c>
      <c r="N110" s="295">
        <f t="shared" si="10"/>
        <v>8.5</v>
      </c>
      <c r="O110" s="296">
        <f t="shared" si="11"/>
        <v>27.2</v>
      </c>
      <c r="P110" s="294">
        <v>21</v>
      </c>
      <c r="Q110" s="294"/>
      <c r="R110" s="294">
        <v>9.5</v>
      </c>
      <c r="S110" s="294">
        <v>7</v>
      </c>
      <c r="T110" s="294"/>
      <c r="U110" s="297">
        <f t="shared" si="7"/>
        <v>26.785714285714285</v>
      </c>
      <c r="V110" s="298">
        <f t="shared" si="12"/>
        <v>54</v>
      </c>
      <c r="W110" s="298"/>
      <c r="X110" s="298"/>
      <c r="Y110" s="299" t="str">
        <f t="shared" si="13"/>
        <v>C</v>
      </c>
    </row>
    <row r="111" spans="1:25" ht="25.8">
      <c r="A111" s="291">
        <v>97</v>
      </c>
      <c r="B111" s="640" t="s">
        <v>263</v>
      </c>
      <c r="C111" s="640" t="s">
        <v>264</v>
      </c>
      <c r="D111" s="294">
        <v>21</v>
      </c>
      <c r="E111" s="294">
        <v>12</v>
      </c>
      <c r="F111" s="294"/>
      <c r="G111" s="295">
        <f t="shared" si="8"/>
        <v>6.8888888888888893</v>
      </c>
      <c r="H111" s="294">
        <v>31</v>
      </c>
      <c r="I111" s="294">
        <v>33</v>
      </c>
      <c r="J111" s="295">
        <f t="shared" si="9"/>
        <v>4.8553191489361698</v>
      </c>
      <c r="K111" s="294">
        <v>15</v>
      </c>
      <c r="L111" s="294">
        <v>14</v>
      </c>
      <c r="M111" s="294">
        <v>16</v>
      </c>
      <c r="N111" s="295">
        <f t="shared" si="10"/>
        <v>13.666666666666666</v>
      </c>
      <c r="O111" s="296">
        <f t="shared" si="11"/>
        <v>42.4</v>
      </c>
      <c r="P111" s="294">
        <v>17.5</v>
      </c>
      <c r="Q111" s="294">
        <v>10</v>
      </c>
      <c r="R111" s="294"/>
      <c r="S111" s="294"/>
      <c r="T111" s="294"/>
      <c r="U111" s="297">
        <f t="shared" si="7"/>
        <v>19.642857142857142</v>
      </c>
      <c r="V111" s="298">
        <f t="shared" si="12"/>
        <v>62</v>
      </c>
      <c r="W111" s="298"/>
      <c r="X111" s="298"/>
      <c r="Y111" s="299" t="str">
        <f t="shared" si="13"/>
        <v>B</v>
      </c>
    </row>
    <row r="112" spans="1:25" ht="25.8">
      <c r="A112" s="291">
        <v>98</v>
      </c>
      <c r="B112" s="640" t="s">
        <v>306</v>
      </c>
      <c r="C112" s="640" t="s">
        <v>346</v>
      </c>
      <c r="D112" s="294">
        <v>22</v>
      </c>
      <c r="E112" s="294">
        <v>9</v>
      </c>
      <c r="F112" s="294"/>
      <c r="G112" s="295">
        <f t="shared" si="8"/>
        <v>6.3240740740740744</v>
      </c>
      <c r="H112" s="294">
        <v>24</v>
      </c>
      <c r="I112" s="294">
        <v>31</v>
      </c>
      <c r="J112" s="295">
        <f t="shared" si="9"/>
        <v>4.048936170212766</v>
      </c>
      <c r="K112" s="294">
        <v>10</v>
      </c>
      <c r="L112" s="294">
        <v>8</v>
      </c>
      <c r="M112" s="294">
        <v>14</v>
      </c>
      <c r="N112" s="295">
        <f t="shared" si="10"/>
        <v>9.5</v>
      </c>
      <c r="O112" s="296">
        <f t="shared" si="11"/>
        <v>33.200000000000003</v>
      </c>
      <c r="P112" s="294">
        <v>7.5</v>
      </c>
      <c r="Q112" s="294"/>
      <c r="R112" s="294"/>
      <c r="S112" s="294">
        <v>7</v>
      </c>
      <c r="T112" s="294"/>
      <c r="U112" s="297">
        <f t="shared" si="7"/>
        <v>10.357142857142858</v>
      </c>
      <c r="V112" s="298">
        <f t="shared" si="12"/>
        <v>44</v>
      </c>
      <c r="W112" s="298"/>
      <c r="X112" s="298"/>
      <c r="Y112" s="299" t="str">
        <f t="shared" si="13"/>
        <v>D</v>
      </c>
    </row>
    <row r="113" spans="1:25" ht="25.8">
      <c r="A113" s="291">
        <v>99</v>
      </c>
      <c r="B113" s="640" t="s">
        <v>267</v>
      </c>
      <c r="C113" s="640" t="s">
        <v>268</v>
      </c>
      <c r="D113" s="294"/>
      <c r="E113" s="294"/>
      <c r="F113" s="294"/>
      <c r="G113" s="295">
        <f t="shared" si="8"/>
        <v>0</v>
      </c>
      <c r="H113" s="294"/>
      <c r="I113" s="294"/>
      <c r="J113" s="295">
        <f t="shared" si="9"/>
        <v>0</v>
      </c>
      <c r="K113" s="294"/>
      <c r="L113" s="294"/>
      <c r="M113" s="294"/>
      <c r="N113" s="295">
        <f t="shared" si="10"/>
        <v>0</v>
      </c>
      <c r="O113" s="296" t="str">
        <f t="shared" si="11"/>
        <v/>
      </c>
      <c r="P113" s="294"/>
      <c r="Q113" s="294"/>
      <c r="R113" s="294"/>
      <c r="S113" s="294"/>
      <c r="T113" s="294"/>
      <c r="U113" s="297" t="str">
        <f t="shared" si="7"/>
        <v/>
      </c>
      <c r="V113" s="298" t="str">
        <f t="shared" si="12"/>
        <v/>
      </c>
      <c r="W113" s="298"/>
      <c r="X113" s="298"/>
      <c r="Y113" s="299" t="str">
        <f t="shared" si="13"/>
        <v/>
      </c>
    </row>
    <row r="114" spans="1:25" ht="25.8">
      <c r="A114" s="291">
        <v>100</v>
      </c>
      <c r="B114" s="640" t="s">
        <v>269</v>
      </c>
      <c r="C114" s="640" t="s">
        <v>270</v>
      </c>
      <c r="D114" s="294">
        <v>20</v>
      </c>
      <c r="E114" s="294">
        <v>9</v>
      </c>
      <c r="F114" s="294"/>
      <c r="G114" s="295">
        <f t="shared" si="8"/>
        <v>5.9537037037037033</v>
      </c>
      <c r="H114" s="294">
        <v>25</v>
      </c>
      <c r="I114" s="294">
        <v>29</v>
      </c>
      <c r="J114" s="295">
        <f t="shared" si="9"/>
        <v>4.042553191489362</v>
      </c>
      <c r="K114" s="294">
        <v>13</v>
      </c>
      <c r="L114" s="294">
        <v>8</v>
      </c>
      <c r="M114" s="294">
        <v>12</v>
      </c>
      <c r="N114" s="295">
        <f t="shared" si="10"/>
        <v>10</v>
      </c>
      <c r="O114" s="296">
        <f t="shared" si="11"/>
        <v>33.4</v>
      </c>
      <c r="P114" s="294">
        <v>4.5</v>
      </c>
      <c r="Q114" s="294">
        <v>11.5</v>
      </c>
      <c r="R114" s="294"/>
      <c r="S114" s="294">
        <v>2.5</v>
      </c>
      <c r="T114" s="294"/>
      <c r="U114" s="297">
        <f t="shared" si="7"/>
        <v>13.214285714285714</v>
      </c>
      <c r="V114" s="298">
        <f t="shared" si="12"/>
        <v>47</v>
      </c>
      <c r="W114" s="298"/>
      <c r="X114" s="298"/>
      <c r="Y114" s="299" t="str">
        <f t="shared" si="13"/>
        <v>D</v>
      </c>
    </row>
    <row r="115" spans="1:25" ht="25.8">
      <c r="A115" s="291">
        <v>101</v>
      </c>
      <c r="B115" s="640" t="s">
        <v>271</v>
      </c>
      <c r="C115" s="640" t="s">
        <v>272</v>
      </c>
      <c r="D115" s="294"/>
      <c r="E115" s="294"/>
      <c r="F115" s="294"/>
      <c r="G115" s="295">
        <f t="shared" si="8"/>
        <v>0</v>
      </c>
      <c r="H115" s="294"/>
      <c r="I115" s="294"/>
      <c r="J115" s="295">
        <f t="shared" si="9"/>
        <v>0</v>
      </c>
      <c r="K115" s="294"/>
      <c r="L115" s="294"/>
      <c r="M115" s="294"/>
      <c r="N115" s="295">
        <f t="shared" si="10"/>
        <v>0</v>
      </c>
      <c r="O115" s="296" t="str">
        <f t="shared" si="11"/>
        <v/>
      </c>
      <c r="P115" s="294"/>
      <c r="Q115" s="294"/>
      <c r="R115" s="294"/>
      <c r="S115" s="294"/>
      <c r="T115" s="294"/>
      <c r="U115" s="297" t="str">
        <f t="shared" si="7"/>
        <v/>
      </c>
      <c r="V115" s="298" t="str">
        <f t="shared" si="12"/>
        <v/>
      </c>
      <c r="W115" s="298"/>
      <c r="X115" s="298"/>
      <c r="Y115" s="299" t="str">
        <f t="shared" si="13"/>
        <v/>
      </c>
    </row>
    <row r="116" spans="1:25" ht="25.8">
      <c r="A116" s="291">
        <v>102</v>
      </c>
      <c r="B116" s="640" t="s">
        <v>265</v>
      </c>
      <c r="C116" s="640" t="s">
        <v>266</v>
      </c>
      <c r="D116" s="294">
        <v>18</v>
      </c>
      <c r="E116" s="294">
        <v>13</v>
      </c>
      <c r="F116" s="294"/>
      <c r="G116" s="295">
        <f t="shared" si="8"/>
        <v>6.583333333333333</v>
      </c>
      <c r="H116" s="294">
        <v>25</v>
      </c>
      <c r="I116" s="294">
        <v>31</v>
      </c>
      <c r="J116" s="295">
        <f t="shared" si="9"/>
        <v>4.1489361702127656</v>
      </c>
      <c r="K116" s="294">
        <v>14</v>
      </c>
      <c r="L116" s="294">
        <v>12</v>
      </c>
      <c r="M116" s="294">
        <v>11</v>
      </c>
      <c r="N116" s="295">
        <f t="shared" si="10"/>
        <v>11.416666666666666</v>
      </c>
      <c r="O116" s="296">
        <f t="shared" si="11"/>
        <v>36.9</v>
      </c>
      <c r="P116" s="294"/>
      <c r="Q116" s="294"/>
      <c r="R116" s="294"/>
      <c r="S116" s="294"/>
      <c r="T116" s="294"/>
      <c r="U116" s="297" t="str">
        <f t="shared" si="7"/>
        <v/>
      </c>
      <c r="V116" s="298">
        <f t="shared" si="12"/>
        <v>37</v>
      </c>
      <c r="W116" s="298"/>
      <c r="X116" s="298"/>
      <c r="Y116" s="299" t="str">
        <f t="shared" si="13"/>
        <v/>
      </c>
    </row>
    <row r="117" spans="1:25" ht="25.8">
      <c r="A117" s="291">
        <v>103</v>
      </c>
      <c r="B117" s="640" t="s">
        <v>275</v>
      </c>
      <c r="C117" s="640" t="s">
        <v>347</v>
      </c>
      <c r="D117" s="294">
        <v>3.5</v>
      </c>
      <c r="E117" s="294">
        <v>5</v>
      </c>
      <c r="F117" s="294"/>
      <c r="G117" s="295">
        <f t="shared" si="8"/>
        <v>1.8981481481481484</v>
      </c>
      <c r="H117" s="294"/>
      <c r="I117" s="294">
        <v>8.5</v>
      </c>
      <c r="J117" s="295">
        <f t="shared" si="9"/>
        <v>0.9042553191489362</v>
      </c>
      <c r="K117" s="294"/>
      <c r="L117" s="294"/>
      <c r="M117" s="294"/>
      <c r="N117" s="295">
        <f t="shared" si="10"/>
        <v>0</v>
      </c>
      <c r="O117" s="296">
        <f t="shared" si="11"/>
        <v>4.7</v>
      </c>
      <c r="P117" s="294">
        <v>0</v>
      </c>
      <c r="Q117" s="294">
        <v>10.5</v>
      </c>
      <c r="R117" s="294"/>
      <c r="S117" s="294"/>
      <c r="T117" s="294"/>
      <c r="U117" s="297">
        <f t="shared" si="7"/>
        <v>7.5</v>
      </c>
      <c r="V117" s="298">
        <f t="shared" si="12"/>
        <v>12</v>
      </c>
      <c r="W117" s="298"/>
      <c r="X117" s="298"/>
      <c r="Y117" s="299" t="str">
        <f t="shared" si="13"/>
        <v>FAIL LABS</v>
      </c>
    </row>
    <row r="118" spans="1:25" ht="25.8">
      <c r="A118" s="291">
        <v>104</v>
      </c>
      <c r="B118" s="640" t="s">
        <v>312</v>
      </c>
      <c r="C118" s="640"/>
      <c r="D118" s="294"/>
      <c r="E118" s="294"/>
      <c r="F118" s="294"/>
      <c r="G118" s="295">
        <f t="shared" si="8"/>
        <v>0</v>
      </c>
      <c r="H118" s="294"/>
      <c r="I118" s="294"/>
      <c r="J118" s="295">
        <f t="shared" si="9"/>
        <v>0</v>
      </c>
      <c r="K118" s="294"/>
      <c r="L118" s="294"/>
      <c r="M118" s="294"/>
      <c r="N118" s="295">
        <f t="shared" si="10"/>
        <v>0</v>
      </c>
      <c r="O118" s="296" t="str">
        <f t="shared" si="11"/>
        <v/>
      </c>
      <c r="P118" s="294">
        <v>2.5</v>
      </c>
      <c r="Q118" s="294">
        <v>7</v>
      </c>
      <c r="R118" s="294"/>
      <c r="S118" s="294"/>
      <c r="T118" s="294"/>
      <c r="U118" s="297">
        <f t="shared" si="7"/>
        <v>6.7857142857142856</v>
      </c>
      <c r="V118" s="298">
        <f t="shared" si="12"/>
        <v>7</v>
      </c>
      <c r="W118" s="298"/>
      <c r="X118" s="298"/>
      <c r="Y118" s="299" t="str">
        <f t="shared" si="13"/>
        <v>FAIL LABS</v>
      </c>
    </row>
    <row r="119" spans="1:25" ht="25.8">
      <c r="A119" s="291">
        <v>105</v>
      </c>
      <c r="B119" s="640" t="s">
        <v>310</v>
      </c>
      <c r="C119" s="640"/>
      <c r="D119" s="294"/>
      <c r="E119" s="294"/>
      <c r="F119" s="294"/>
      <c r="G119" s="295">
        <f t="shared" si="8"/>
        <v>0</v>
      </c>
      <c r="H119" s="294"/>
      <c r="I119" s="294"/>
      <c r="J119" s="295">
        <f t="shared" si="9"/>
        <v>0</v>
      </c>
      <c r="K119" s="294"/>
      <c r="L119" s="294"/>
      <c r="M119" s="294"/>
      <c r="N119" s="295">
        <f t="shared" si="10"/>
        <v>0</v>
      </c>
      <c r="O119" s="296" t="str">
        <f t="shared" si="11"/>
        <v/>
      </c>
      <c r="P119" s="294">
        <v>9</v>
      </c>
      <c r="Q119" s="294">
        <v>8</v>
      </c>
      <c r="R119" s="294"/>
      <c r="S119" s="294"/>
      <c r="T119" s="294"/>
      <c r="U119" s="297">
        <f t="shared" si="7"/>
        <v>12.142857142857142</v>
      </c>
      <c r="V119" s="298">
        <f t="shared" si="12"/>
        <v>12</v>
      </c>
      <c r="W119" s="298"/>
      <c r="X119" s="298"/>
      <c r="Y119" s="299" t="str">
        <f t="shared" si="13"/>
        <v>FAIL LABS</v>
      </c>
    </row>
    <row r="120" spans="1:25" ht="25.8">
      <c r="A120" s="291">
        <v>106</v>
      </c>
      <c r="B120" s="640"/>
      <c r="C120" s="640"/>
      <c r="D120" s="294"/>
      <c r="E120" s="294"/>
      <c r="F120" s="294"/>
      <c r="G120" s="295">
        <f t="shared" si="8"/>
        <v>0</v>
      </c>
      <c r="H120" s="294"/>
      <c r="I120" s="294"/>
      <c r="J120" s="295">
        <f t="shared" si="9"/>
        <v>0</v>
      </c>
      <c r="K120" s="294"/>
      <c r="L120" s="294"/>
      <c r="M120" s="294"/>
      <c r="N120" s="295">
        <f t="shared" si="10"/>
        <v>0</v>
      </c>
      <c r="O120" s="296" t="str">
        <f t="shared" si="11"/>
        <v/>
      </c>
      <c r="P120" s="294"/>
      <c r="Q120" s="294"/>
      <c r="R120" s="294"/>
      <c r="S120" s="294"/>
      <c r="T120" s="294"/>
      <c r="U120" s="297" t="str">
        <f t="shared" si="7"/>
        <v/>
      </c>
      <c r="V120" s="298" t="str">
        <f t="shared" si="12"/>
        <v/>
      </c>
      <c r="W120" s="298"/>
      <c r="X120" s="298"/>
      <c r="Y120" s="299" t="str">
        <f t="shared" si="13"/>
        <v/>
      </c>
    </row>
    <row r="121" spans="1:25" ht="25.8">
      <c r="A121" s="291">
        <v>107</v>
      </c>
      <c r="B121" s="640"/>
      <c r="C121" s="640"/>
      <c r="D121" s="294"/>
      <c r="E121" s="294"/>
      <c r="F121" s="294"/>
      <c r="G121" s="295">
        <f t="shared" si="8"/>
        <v>0</v>
      </c>
      <c r="H121" s="294"/>
      <c r="I121" s="294"/>
      <c r="J121" s="295">
        <f t="shared" si="9"/>
        <v>0</v>
      </c>
      <c r="K121" s="294"/>
      <c r="L121" s="294"/>
      <c r="M121" s="294"/>
      <c r="N121" s="295">
        <f t="shared" si="10"/>
        <v>0</v>
      </c>
      <c r="O121" s="296" t="str">
        <f t="shared" si="11"/>
        <v/>
      </c>
      <c r="P121" s="294"/>
      <c r="Q121" s="294"/>
      <c r="R121" s="294"/>
      <c r="S121" s="294"/>
      <c r="T121" s="294"/>
      <c r="U121" s="297" t="str">
        <f t="shared" si="7"/>
        <v/>
      </c>
      <c r="V121" s="298" t="str">
        <f t="shared" si="12"/>
        <v/>
      </c>
      <c r="W121" s="298"/>
      <c r="X121" s="298"/>
      <c r="Y121" s="299" t="str">
        <f t="shared" si="13"/>
        <v/>
      </c>
    </row>
    <row r="122" spans="1:25" ht="25.8">
      <c r="A122" s="291">
        <v>108</v>
      </c>
      <c r="B122" s="640"/>
      <c r="C122" s="640"/>
      <c r="D122" s="294"/>
      <c r="E122" s="294"/>
      <c r="F122" s="294"/>
      <c r="G122" s="295">
        <f t="shared" si="8"/>
        <v>0</v>
      </c>
      <c r="H122" s="294"/>
      <c r="I122" s="294"/>
      <c r="J122" s="295">
        <f t="shared" si="9"/>
        <v>0</v>
      </c>
      <c r="K122" s="294"/>
      <c r="L122" s="294"/>
      <c r="M122" s="294"/>
      <c r="N122" s="295">
        <f t="shared" si="10"/>
        <v>0</v>
      </c>
      <c r="O122" s="296" t="str">
        <f t="shared" si="11"/>
        <v/>
      </c>
      <c r="P122" s="294"/>
      <c r="Q122" s="294"/>
      <c r="R122" s="294"/>
      <c r="S122" s="294"/>
      <c r="T122" s="294"/>
      <c r="U122" s="297" t="str">
        <f t="shared" si="7"/>
        <v/>
      </c>
      <c r="V122" s="298" t="str">
        <f t="shared" si="12"/>
        <v/>
      </c>
      <c r="W122" s="298"/>
      <c r="X122" s="298"/>
      <c r="Y122" s="299" t="str">
        <f t="shared" si="13"/>
        <v/>
      </c>
    </row>
    <row r="123" spans="1:25" ht="25.8">
      <c r="A123" s="291">
        <v>109</v>
      </c>
      <c r="B123" s="640"/>
      <c r="C123" s="640"/>
      <c r="D123" s="294"/>
      <c r="E123" s="294"/>
      <c r="F123" s="294"/>
      <c r="G123" s="295">
        <f t="shared" si="8"/>
        <v>0</v>
      </c>
      <c r="H123" s="294"/>
      <c r="I123" s="294"/>
      <c r="J123" s="295">
        <f t="shared" si="9"/>
        <v>0</v>
      </c>
      <c r="K123" s="294"/>
      <c r="L123" s="294"/>
      <c r="M123" s="294"/>
      <c r="N123" s="295">
        <f t="shared" si="10"/>
        <v>0</v>
      </c>
      <c r="O123" s="296" t="str">
        <f t="shared" si="11"/>
        <v/>
      </c>
      <c r="P123" s="294"/>
      <c r="Q123" s="294"/>
      <c r="R123" s="294"/>
      <c r="S123" s="294"/>
      <c r="T123" s="294"/>
      <c r="U123" s="297" t="str">
        <f t="shared" si="7"/>
        <v/>
      </c>
      <c r="V123" s="298" t="str">
        <f t="shared" si="12"/>
        <v/>
      </c>
      <c r="W123" s="298"/>
      <c r="X123" s="298"/>
      <c r="Y123" s="299" t="str">
        <f t="shared" si="13"/>
        <v/>
      </c>
    </row>
    <row r="124" spans="1:25" ht="25.8">
      <c r="A124" s="291">
        <v>110</v>
      </c>
      <c r="B124" s="640"/>
      <c r="C124" s="640"/>
      <c r="D124" s="294"/>
      <c r="E124" s="294"/>
      <c r="F124" s="294"/>
      <c r="G124" s="295">
        <f t="shared" si="8"/>
        <v>0</v>
      </c>
      <c r="H124" s="294"/>
      <c r="I124" s="294"/>
      <c r="J124" s="295">
        <f t="shared" si="9"/>
        <v>0</v>
      </c>
      <c r="K124" s="294"/>
      <c r="L124" s="294"/>
      <c r="M124" s="294"/>
      <c r="N124" s="295">
        <f t="shared" si="10"/>
        <v>0</v>
      </c>
      <c r="O124" s="296" t="str">
        <f t="shared" si="11"/>
        <v/>
      </c>
      <c r="P124" s="294"/>
      <c r="Q124" s="294"/>
      <c r="R124" s="294"/>
      <c r="S124" s="294"/>
      <c r="T124" s="294"/>
      <c r="U124" s="297" t="str">
        <f t="shared" si="7"/>
        <v/>
      </c>
      <c r="V124" s="298" t="str">
        <f t="shared" si="12"/>
        <v/>
      </c>
      <c r="W124" s="298"/>
      <c r="X124" s="298"/>
      <c r="Y124" s="299" t="str">
        <f t="shared" si="13"/>
        <v/>
      </c>
    </row>
    <row r="125" spans="1:25" ht="25.8">
      <c r="A125" s="291">
        <v>111</v>
      </c>
      <c r="B125" s="640"/>
      <c r="C125" s="640"/>
      <c r="D125" s="294"/>
      <c r="E125" s="294"/>
      <c r="F125" s="294"/>
      <c r="G125" s="295">
        <f t="shared" si="8"/>
        <v>0</v>
      </c>
      <c r="H125" s="294"/>
      <c r="I125" s="294"/>
      <c r="J125" s="295">
        <f t="shared" si="9"/>
        <v>0</v>
      </c>
      <c r="K125" s="294"/>
      <c r="L125" s="294"/>
      <c r="M125" s="294"/>
      <c r="N125" s="295">
        <f t="shared" si="10"/>
        <v>0</v>
      </c>
      <c r="O125" s="296" t="str">
        <f t="shared" si="11"/>
        <v/>
      </c>
      <c r="P125" s="294"/>
      <c r="Q125" s="294"/>
      <c r="R125" s="294"/>
      <c r="S125" s="294"/>
      <c r="T125" s="294"/>
      <c r="U125" s="297" t="str">
        <f t="shared" si="7"/>
        <v/>
      </c>
      <c r="V125" s="298" t="str">
        <f t="shared" si="12"/>
        <v/>
      </c>
      <c r="W125" s="298"/>
      <c r="X125" s="298"/>
      <c r="Y125" s="299" t="str">
        <f t="shared" si="13"/>
        <v/>
      </c>
    </row>
    <row r="126" spans="1:25" ht="25.8">
      <c r="A126" s="291">
        <v>112</v>
      </c>
      <c r="B126" s="640"/>
      <c r="C126" s="640"/>
      <c r="D126" s="294"/>
      <c r="E126" s="294"/>
      <c r="F126" s="294"/>
      <c r="G126" s="295">
        <f t="shared" si="8"/>
        <v>0</v>
      </c>
      <c r="H126" s="294"/>
      <c r="I126" s="294"/>
      <c r="J126" s="295">
        <f t="shared" si="9"/>
        <v>0</v>
      </c>
      <c r="K126" s="294"/>
      <c r="L126" s="294"/>
      <c r="M126" s="294"/>
      <c r="N126" s="295">
        <f t="shared" si="10"/>
        <v>0</v>
      </c>
      <c r="O126" s="296" t="str">
        <f t="shared" si="11"/>
        <v/>
      </c>
      <c r="P126" s="294"/>
      <c r="Q126" s="294"/>
      <c r="R126" s="294"/>
      <c r="S126" s="294"/>
      <c r="T126" s="294"/>
      <c r="U126" s="297" t="str">
        <f t="shared" si="7"/>
        <v/>
      </c>
      <c r="V126" s="298" t="str">
        <f t="shared" si="12"/>
        <v/>
      </c>
      <c r="W126" s="298"/>
      <c r="X126" s="298"/>
      <c r="Y126" s="299" t="str">
        <f t="shared" si="13"/>
        <v/>
      </c>
    </row>
    <row r="127" spans="1:25" ht="25.8">
      <c r="A127" s="291">
        <v>113</v>
      </c>
      <c r="B127" s="640"/>
      <c r="C127" s="640"/>
      <c r="D127" s="294"/>
      <c r="E127" s="294"/>
      <c r="F127" s="294"/>
      <c r="G127" s="295">
        <f t="shared" si="8"/>
        <v>0</v>
      </c>
      <c r="H127" s="294"/>
      <c r="I127" s="294"/>
      <c r="J127" s="295">
        <f t="shared" si="9"/>
        <v>0</v>
      </c>
      <c r="K127" s="294"/>
      <c r="L127" s="294"/>
      <c r="M127" s="294"/>
      <c r="N127" s="295">
        <f t="shared" si="10"/>
        <v>0</v>
      </c>
      <c r="O127" s="296" t="str">
        <f t="shared" si="11"/>
        <v/>
      </c>
      <c r="P127" s="294"/>
      <c r="Q127" s="294"/>
      <c r="R127" s="294"/>
      <c r="S127" s="294"/>
      <c r="T127" s="294"/>
      <c r="U127" s="297" t="str">
        <f t="shared" si="7"/>
        <v/>
      </c>
      <c r="V127" s="298" t="str">
        <f t="shared" si="12"/>
        <v/>
      </c>
      <c r="W127" s="298"/>
      <c r="X127" s="298"/>
      <c r="Y127" s="299" t="str">
        <f t="shared" si="13"/>
        <v/>
      </c>
    </row>
    <row r="128" spans="1:25" ht="25.8">
      <c r="A128" s="291">
        <v>114</v>
      </c>
      <c r="B128" s="640"/>
      <c r="C128" s="640"/>
      <c r="D128" s="294"/>
      <c r="E128" s="294"/>
      <c r="F128" s="294"/>
      <c r="G128" s="295">
        <f t="shared" si="8"/>
        <v>0</v>
      </c>
      <c r="H128" s="294"/>
      <c r="I128" s="294"/>
      <c r="J128" s="295">
        <f t="shared" si="9"/>
        <v>0</v>
      </c>
      <c r="K128" s="294"/>
      <c r="L128" s="294"/>
      <c r="M128" s="294"/>
      <c r="N128" s="295">
        <f t="shared" si="10"/>
        <v>0</v>
      </c>
      <c r="O128" s="296" t="str">
        <f t="shared" si="11"/>
        <v/>
      </c>
      <c r="P128" s="294"/>
      <c r="Q128" s="294"/>
      <c r="R128" s="294"/>
      <c r="S128" s="294"/>
      <c r="T128" s="294"/>
      <c r="U128" s="297" t="str">
        <f t="shared" si="7"/>
        <v/>
      </c>
      <c r="V128" s="298" t="str">
        <f t="shared" si="12"/>
        <v/>
      </c>
      <c r="W128" s="298"/>
      <c r="X128" s="298"/>
      <c r="Y128" s="299" t="str">
        <f t="shared" si="13"/>
        <v/>
      </c>
    </row>
    <row r="129" spans="1:25" ht="25.8">
      <c r="A129" s="291">
        <v>115</v>
      </c>
      <c r="B129" s="640"/>
      <c r="C129" s="640"/>
      <c r="D129" s="294"/>
      <c r="E129" s="294"/>
      <c r="F129" s="294"/>
      <c r="G129" s="295">
        <f t="shared" si="8"/>
        <v>0</v>
      </c>
      <c r="H129" s="294"/>
      <c r="I129" s="294"/>
      <c r="J129" s="295">
        <f t="shared" si="9"/>
        <v>0</v>
      </c>
      <c r="K129" s="294"/>
      <c r="L129" s="294"/>
      <c r="M129" s="294"/>
      <c r="N129" s="295">
        <f t="shared" si="10"/>
        <v>0</v>
      </c>
      <c r="O129" s="296" t="str">
        <f t="shared" si="11"/>
        <v/>
      </c>
      <c r="P129" s="294"/>
      <c r="Q129" s="294"/>
      <c r="R129" s="294"/>
      <c r="S129" s="294"/>
      <c r="T129" s="294"/>
      <c r="U129" s="297" t="str">
        <f t="shared" si="7"/>
        <v/>
      </c>
      <c r="V129" s="298" t="str">
        <f t="shared" si="12"/>
        <v/>
      </c>
      <c r="W129" s="298"/>
      <c r="X129" s="298"/>
      <c r="Y129" s="299" t="str">
        <f t="shared" si="13"/>
        <v/>
      </c>
    </row>
    <row r="130" spans="1:25" ht="28.8">
      <c r="A130" s="319"/>
      <c r="B130" s="320"/>
      <c r="C130" s="320"/>
      <c r="D130" s="319"/>
      <c r="E130" s="730" t="s">
        <v>315</v>
      </c>
      <c r="F130" s="731"/>
      <c r="G130" s="731"/>
      <c r="H130" s="731"/>
      <c r="I130" s="731"/>
      <c r="J130" s="731"/>
      <c r="K130" s="731"/>
      <c r="L130" s="731"/>
      <c r="M130" s="731"/>
      <c r="N130" s="731"/>
      <c r="O130" s="731"/>
      <c r="P130" s="731"/>
      <c r="Q130" s="731"/>
      <c r="R130" s="731"/>
      <c r="S130" s="731"/>
      <c r="T130" s="731"/>
      <c r="U130" s="319"/>
      <c r="V130" s="321"/>
      <c r="W130" s="319"/>
      <c r="X130" s="319"/>
      <c r="Y130" s="319"/>
    </row>
    <row r="131" spans="1:25" ht="15.6">
      <c r="A131" s="319"/>
      <c r="B131" s="322"/>
      <c r="C131" s="323"/>
      <c r="D131" s="727" t="s">
        <v>287</v>
      </c>
      <c r="E131" s="727"/>
      <c r="F131" s="324" t="s">
        <v>303</v>
      </c>
      <c r="G131" s="325" t="s">
        <v>302</v>
      </c>
      <c r="H131" s="326" t="s">
        <v>300</v>
      </c>
      <c r="I131" s="327" t="s">
        <v>301</v>
      </c>
      <c r="J131" s="327" t="s">
        <v>304</v>
      </c>
      <c r="K131" s="328"/>
      <c r="L131" s="329"/>
      <c r="M131" s="329"/>
      <c r="N131" s="329"/>
      <c r="O131" s="732" t="s">
        <v>316</v>
      </c>
      <c r="P131" s="732"/>
      <c r="Q131" s="733" t="s">
        <v>317</v>
      </c>
      <c r="R131" s="733"/>
      <c r="S131" s="734" t="s">
        <v>318</v>
      </c>
      <c r="T131" s="734"/>
      <c r="U131" s="319"/>
      <c r="V131" s="321"/>
      <c r="W131" s="319"/>
      <c r="X131" s="319"/>
      <c r="Y131" s="319"/>
    </row>
    <row r="132" spans="1:25" ht="31.2">
      <c r="A132" s="319"/>
      <c r="B132" s="330"/>
      <c r="C132" s="319"/>
      <c r="D132" s="728" t="s">
        <v>319</v>
      </c>
      <c r="E132" s="728"/>
      <c r="F132" s="331">
        <f>COUNTIF($Y$15:$Y129,F$131)</f>
        <v>8</v>
      </c>
      <c r="G132" s="331">
        <f>COUNTIF($Y$15:$Y129,G$131)</f>
        <v>25</v>
      </c>
      <c r="H132" s="332">
        <f>COUNTIF($Y$15:$Y129,H$131)</f>
        <v>33</v>
      </c>
      <c r="I132" s="333">
        <f>COUNTIF($Y$15:$Y129,I$131)</f>
        <v>23</v>
      </c>
      <c r="J132" s="333">
        <f>COUNTIF($Y$15:$Y129,J$131)</f>
        <v>1</v>
      </c>
      <c r="K132" s="328"/>
      <c r="L132" s="329"/>
      <c r="M132" s="329"/>
      <c r="N132" s="329"/>
      <c r="O132" s="334" t="s">
        <v>320</v>
      </c>
      <c r="P132" s="325" t="s">
        <v>321</v>
      </c>
      <c r="Q132" s="335" t="s">
        <v>322</v>
      </c>
      <c r="R132" s="336" t="s">
        <v>323</v>
      </c>
      <c r="S132" s="729" t="s">
        <v>324</v>
      </c>
      <c r="T132" s="729"/>
      <c r="U132" s="319"/>
      <c r="V132" s="321"/>
      <c r="W132" s="319"/>
      <c r="X132" s="319"/>
      <c r="Y132" s="319"/>
    </row>
    <row r="133" spans="1:25" ht="25.2">
      <c r="A133" s="319"/>
      <c r="B133" s="330"/>
      <c r="C133" s="319"/>
      <c r="D133" s="728" t="s">
        <v>325</v>
      </c>
      <c r="E133" s="728"/>
      <c r="F133" s="331"/>
      <c r="G133" s="331"/>
      <c r="H133" s="332"/>
      <c r="I133" s="333"/>
      <c r="J133" s="333"/>
      <c r="K133" s="328"/>
      <c r="L133" s="724" t="s">
        <v>355</v>
      </c>
      <c r="M133" s="724"/>
      <c r="N133" s="337" t="s">
        <v>319</v>
      </c>
      <c r="O133" s="338">
        <f>IF(SUM($O$15:$O129)&gt;0,AVERAGE($O$15:$O129),0)</f>
        <v>33.659183673469386</v>
      </c>
      <c r="P133" s="338">
        <f t="shared" ref="P133" si="14">$O133/30*100</f>
        <v>112.19727891156461</v>
      </c>
      <c r="Q133" s="338">
        <f>IF(SUM($U$15:$U129)&gt;0,AVERAGE($U$15:$U129),0)</f>
        <v>21.09831029185867</v>
      </c>
      <c r="R133" s="339">
        <f t="shared" ref="R133" si="15">$Q133/70*100</f>
        <v>30.140443274083818</v>
      </c>
      <c r="S133" s="725">
        <f>IF(SUM($V$15:$V129)&gt;0,AVERAGE($V$15:$V129),0)</f>
        <v>52.59</v>
      </c>
      <c r="T133" s="725"/>
      <c r="U133" s="319"/>
      <c r="V133" s="321"/>
      <c r="W133" s="319"/>
      <c r="X133" s="319"/>
      <c r="Y133" s="319"/>
    </row>
    <row r="134" spans="1:25" ht="21">
      <c r="A134" s="319"/>
      <c r="B134" s="330"/>
      <c r="C134" s="330"/>
      <c r="D134" s="340"/>
      <c r="E134" s="341"/>
      <c r="F134" s="341"/>
      <c r="G134" s="341"/>
      <c r="H134" s="329"/>
      <c r="I134" s="329"/>
      <c r="J134" s="329"/>
      <c r="K134" s="328"/>
      <c r="L134" s="724"/>
      <c r="M134" s="724"/>
      <c r="N134" s="337" t="s">
        <v>356</v>
      </c>
      <c r="O134" s="338"/>
      <c r="P134" s="338"/>
      <c r="Q134" s="342"/>
      <c r="R134" s="339"/>
      <c r="S134" s="725"/>
      <c r="T134" s="725"/>
      <c r="U134" s="319"/>
      <c r="V134" s="321"/>
      <c r="W134" s="319"/>
      <c r="X134" s="319"/>
      <c r="Y134" s="319"/>
    </row>
    <row r="135" spans="1:25" ht="21">
      <c r="A135" s="319"/>
      <c r="B135" s="330"/>
      <c r="C135" s="319"/>
      <c r="D135" s="343"/>
      <c r="E135" s="344"/>
      <c r="F135" s="345" t="s">
        <v>332</v>
      </c>
      <c r="G135" s="345" t="s">
        <v>333</v>
      </c>
      <c r="H135" s="341"/>
      <c r="I135" s="341"/>
      <c r="J135" s="329"/>
      <c r="K135" s="328"/>
      <c r="L135" s="724" t="s">
        <v>357</v>
      </c>
      <c r="M135" s="724"/>
      <c r="N135" s="337" t="s">
        <v>319</v>
      </c>
      <c r="O135" s="346">
        <f>MIN($O$15:$O129)</f>
        <v>4.7</v>
      </c>
      <c r="P135" s="338">
        <f>$O135/30*100</f>
        <v>15.666666666666668</v>
      </c>
      <c r="Q135" s="347">
        <f>MIN($U$15:$U129)</f>
        <v>1.4285714285714286</v>
      </c>
      <c r="R135" s="339">
        <f>$Q135/70*100</f>
        <v>2.0408163265306123</v>
      </c>
      <c r="S135" s="725">
        <f>MIN($V$15:$V129)</f>
        <v>6</v>
      </c>
      <c r="T135" s="725"/>
      <c r="U135" s="319"/>
      <c r="V135" s="321"/>
      <c r="W135" s="319"/>
      <c r="X135" s="319"/>
      <c r="Y135" s="319"/>
    </row>
    <row r="136" spans="1:25" ht="25.2">
      <c r="A136" s="319"/>
      <c r="B136" s="330"/>
      <c r="C136" s="319"/>
      <c r="D136" s="727" t="s">
        <v>4</v>
      </c>
      <c r="E136" s="727"/>
      <c r="F136" s="348">
        <f>COUNTIF($V$15:$V$129,"&gt;=40")</f>
        <v>89</v>
      </c>
      <c r="G136" s="348"/>
      <c r="H136" s="341"/>
      <c r="I136" s="341"/>
      <c r="J136" s="329"/>
      <c r="K136" s="328"/>
      <c r="L136" s="724"/>
      <c r="M136" s="724"/>
      <c r="N136" s="337" t="s">
        <v>356</v>
      </c>
      <c r="O136" s="338"/>
      <c r="P136" s="338"/>
      <c r="Q136" s="349"/>
      <c r="R136" s="349"/>
      <c r="S136" s="726"/>
      <c r="T136" s="726"/>
      <c r="U136" s="319"/>
      <c r="V136" s="321"/>
      <c r="W136" s="319"/>
      <c r="X136" s="319"/>
      <c r="Y136" s="319"/>
    </row>
    <row r="137" spans="1:25" ht="25.2">
      <c r="A137" s="319"/>
      <c r="B137" s="330"/>
      <c r="C137" s="319"/>
      <c r="D137" s="727" t="s">
        <v>334</v>
      </c>
      <c r="E137" s="727"/>
      <c r="F137" s="348">
        <f>COUNTIF($Y$15:$Y129,"E")</f>
        <v>1</v>
      </c>
      <c r="G137" s="348"/>
      <c r="H137" s="341"/>
      <c r="I137" s="341"/>
      <c r="J137" s="329"/>
      <c r="K137" s="350"/>
      <c r="L137" s="724" t="s">
        <v>358</v>
      </c>
      <c r="M137" s="724"/>
      <c r="N137" s="337" t="s">
        <v>319</v>
      </c>
      <c r="O137" s="338">
        <f>MAX($O$15:$O129)</f>
        <v>42.4</v>
      </c>
      <c r="P137" s="338">
        <f>$O137/30*100</f>
        <v>141.33333333333334</v>
      </c>
      <c r="Q137" s="338">
        <f>MAX($U$15:$U129)</f>
        <v>36.071428571428569</v>
      </c>
      <c r="R137" s="339">
        <f>$Q137/70*100</f>
        <v>51.530612244897952</v>
      </c>
      <c r="S137" s="725">
        <f>MAX($V$15:$V129)</f>
        <v>77</v>
      </c>
      <c r="T137" s="725"/>
      <c r="U137" s="319"/>
      <c r="V137" s="321"/>
      <c r="W137" s="319"/>
      <c r="X137" s="319"/>
      <c r="Y137" s="319"/>
    </row>
    <row r="138" spans="1:25" ht="25.2">
      <c r="A138" s="319"/>
      <c r="B138" s="319"/>
      <c r="C138" s="351"/>
      <c r="D138" s="728" t="s">
        <v>335</v>
      </c>
      <c r="E138" s="728"/>
      <c r="F138" s="348">
        <f>COUNTA($B$15:$B129)-SUM(F132:J132)</f>
        <v>15</v>
      </c>
      <c r="G138" s="348"/>
      <c r="H138" s="341"/>
      <c r="I138" s="341"/>
      <c r="J138" s="341"/>
      <c r="K138" s="341"/>
      <c r="L138" s="724"/>
      <c r="M138" s="724"/>
      <c r="N138" s="337" t="s">
        <v>356</v>
      </c>
      <c r="O138" s="338"/>
      <c r="P138" s="338"/>
      <c r="Q138" s="342"/>
      <c r="R138" s="339"/>
      <c r="S138" s="725"/>
      <c r="T138" s="725"/>
      <c r="U138" s="319"/>
      <c r="V138" s="321"/>
      <c r="W138" s="319"/>
      <c r="X138" s="319"/>
      <c r="Y138" s="319"/>
    </row>
    <row r="139" spans="1:25" ht="25.2">
      <c r="A139" s="319"/>
      <c r="B139" s="319"/>
      <c r="C139" s="351"/>
      <c r="D139" s="724" t="s">
        <v>33</v>
      </c>
      <c r="E139" s="724"/>
      <c r="F139" s="348">
        <f>SUM($F136:$F138)</f>
        <v>105</v>
      </c>
      <c r="G139" s="348"/>
      <c r="H139" s="341"/>
      <c r="I139" s="341"/>
      <c r="J139" s="341"/>
      <c r="K139" s="341"/>
      <c r="L139" s="724" t="s">
        <v>359</v>
      </c>
      <c r="M139" s="724"/>
      <c r="N139" s="337" t="s">
        <v>319</v>
      </c>
      <c r="O139" s="346">
        <f>IF(SUM($O$15:$O129)&gt;0,STDEV($O$15:$O129),0)</f>
        <v>6.0801152446805062</v>
      </c>
      <c r="P139" s="338">
        <f>$O139/30*100</f>
        <v>20.267050815601685</v>
      </c>
      <c r="Q139" s="347">
        <f>IF(SUM($U$15:$U129),STDEV($U$15:$U129),0)</f>
        <v>6.980737169888263</v>
      </c>
      <c r="R139" s="339">
        <f>$Q139/70*100</f>
        <v>9.9724816712689464</v>
      </c>
      <c r="S139" s="725">
        <f>IF(SUM($V$15:$V129)&gt;0,STDEV($V$15:$V129),0)</f>
        <v>14.048325684773063</v>
      </c>
      <c r="T139" s="725"/>
      <c r="U139" s="319"/>
      <c r="V139" s="321"/>
      <c r="W139" s="319"/>
      <c r="X139" s="319"/>
      <c r="Y139" s="319"/>
    </row>
    <row r="140" spans="1:25" ht="21">
      <c r="A140" s="319"/>
      <c r="B140" s="319"/>
      <c r="C140" s="351"/>
      <c r="D140" s="341"/>
      <c r="E140" s="341"/>
      <c r="F140" s="341"/>
      <c r="G140" s="352"/>
      <c r="H140" s="341"/>
      <c r="I140" s="341"/>
      <c r="J140" s="341"/>
      <c r="K140" s="341"/>
      <c r="L140" s="724"/>
      <c r="M140" s="724"/>
      <c r="N140" s="337" t="s">
        <v>356</v>
      </c>
      <c r="O140" s="338"/>
      <c r="P140" s="338"/>
      <c r="Q140" s="349"/>
      <c r="R140" s="349"/>
      <c r="S140" s="726"/>
      <c r="T140" s="726"/>
      <c r="U140" s="319"/>
      <c r="V140" s="321"/>
      <c r="W140" s="319"/>
      <c r="X140" s="319"/>
      <c r="Y140" s="319"/>
    </row>
  </sheetData>
  <mergeCells count="43">
    <mergeCell ref="A6:Y6"/>
    <mergeCell ref="A7:Y7"/>
    <mergeCell ref="A8:Y8"/>
    <mergeCell ref="A9:Y9"/>
    <mergeCell ref="E10:F10"/>
    <mergeCell ref="G10:H10"/>
    <mergeCell ref="N10:O10"/>
    <mergeCell ref="W12:W14"/>
    <mergeCell ref="X12:X14"/>
    <mergeCell ref="Y12:Y14"/>
    <mergeCell ref="A12:A14"/>
    <mergeCell ref="B12:B14"/>
    <mergeCell ref="C12:C14"/>
    <mergeCell ref="D12:G12"/>
    <mergeCell ref="H12:J12"/>
    <mergeCell ref="K12:N12"/>
    <mergeCell ref="O12:O14"/>
    <mergeCell ref="P12:U12"/>
    <mergeCell ref="V12:V14"/>
    <mergeCell ref="E130:T130"/>
    <mergeCell ref="D131:E131"/>
    <mergeCell ref="O131:P131"/>
    <mergeCell ref="Q131:R131"/>
    <mergeCell ref="S131:T131"/>
    <mergeCell ref="L135:M136"/>
    <mergeCell ref="S135:T135"/>
    <mergeCell ref="D136:E136"/>
    <mergeCell ref="S136:T136"/>
    <mergeCell ref="S138:T138"/>
    <mergeCell ref="D132:E132"/>
    <mergeCell ref="S132:T132"/>
    <mergeCell ref="D133:E133"/>
    <mergeCell ref="L133:M134"/>
    <mergeCell ref="S133:T133"/>
    <mergeCell ref="S134:T134"/>
    <mergeCell ref="D139:E139"/>
    <mergeCell ref="L139:M140"/>
    <mergeCell ref="S139:T139"/>
    <mergeCell ref="S140:T140"/>
    <mergeCell ref="D137:E137"/>
    <mergeCell ref="L137:M138"/>
    <mergeCell ref="S137:T137"/>
    <mergeCell ref="D138:E138"/>
  </mergeCells>
  <conditionalFormatting sqref="A15:A129 V15:Y129">
    <cfRule type="expression" dxfId="19" priority="4" stopIfTrue="1">
      <formula>"$V17&lt;40"</formula>
    </cfRule>
  </conditionalFormatting>
  <conditionalFormatting sqref="B15:C28 B30:C32">
    <cfRule type="expression" dxfId="18" priority="2" stopIfTrue="1">
      <formula>"$V17&lt;40"</formula>
    </cfRule>
  </conditionalFormatting>
  <conditionalFormatting sqref="B129:C129">
    <cfRule type="expression" dxfId="17" priority="3" stopIfTrue="1">
      <formula>"$V17&lt;40"</formula>
    </cfRule>
  </conditionalFormatting>
  <conditionalFormatting sqref="D15:N129">
    <cfRule type="cellIs" dxfId="16" priority="1" stopIfTrue="1" operator="equal">
      <formula>0</formula>
    </cfRule>
  </conditionalFormatting>
  <conditionalFormatting sqref="P15:T129">
    <cfRule type="expression" dxfId="15" priority="5" stopIfTrue="1">
      <formula>($U15="")</formula>
    </cfRule>
  </conditionalFormatting>
  <dataValidations count="4">
    <dataValidation type="decimal" allowBlank="1" showInputMessage="1" showErrorMessage="1" sqref="D15:U129" xr:uid="{00000000-0002-0000-0400-000000000000}">
      <formula1>0</formula1>
      <formula2>D$14</formula2>
    </dataValidation>
    <dataValidation type="decimal" allowBlank="1" showErrorMessage="1" errorTitle="INVALID DATA" error="THE INPUT TO THIS CELL SHOULD BE A NON-NEGATIVE LESS THAN OR EQUAL TO 100. PLEASE CHECK YOUR DATA AND FORMULAS AFFECTING THIS CELL. " sqref="V15:V129" xr:uid="{00000000-0002-0000-0400-000001000000}">
      <formula1>0</formula1>
      <formula2>100</formula2>
    </dataValidation>
    <dataValidation type="decimal" errorStyle="warning" allowBlank="1" showErrorMessage="1" errorTitle="INVALID DATA" error="THE VALUE IN THIS CELL SHOULD BE NON-NEGATIVE LESS THAN 100_x000a_" sqref="R133:T140" xr:uid="{00000000-0002-0000-0400-000002000000}">
      <formula1>0</formula1>
      <formula2>100</formula2>
    </dataValidation>
    <dataValidation type="decimal" errorStyle="warning" allowBlank="1" showErrorMessage="1" errorTitle="INVALID DATA" error="THE VALUE IN THIS CELL SHOULD BE NON-NEGATIVE LESS THAN 100" sqref="P133:P140" xr:uid="{00000000-0002-0000-0400-000003000000}">
      <formula1>0</formula1>
      <formula2>100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36"/>
  <sheetViews>
    <sheetView topLeftCell="A79" zoomScale="40" zoomScaleNormal="40" workbookViewId="0">
      <selection activeCell="D101" sqref="D101"/>
    </sheetView>
  </sheetViews>
  <sheetFormatPr defaultColWidth="0" defaultRowHeight="0" customHeight="1" zeroHeight="1"/>
  <cols>
    <col min="1" max="1" width="8.44140625" customWidth="1"/>
    <col min="2" max="2" width="36.44140625" style="403" customWidth="1"/>
    <col min="3" max="3" width="50.5546875" style="403" customWidth="1"/>
    <col min="4" max="6" width="10.6640625" customWidth="1"/>
    <col min="7" max="7" width="15.44140625" style="353" customWidth="1"/>
    <col min="8" max="14" width="10.6640625" customWidth="1"/>
    <col min="15" max="15" width="14" customWidth="1"/>
    <col min="16" max="20" width="10.6640625" customWidth="1"/>
    <col min="21" max="21" width="15.109375" customWidth="1"/>
    <col min="22" max="22" width="12.5546875" style="354" bestFit="1" customWidth="1"/>
    <col min="23" max="24" width="10.6640625" customWidth="1"/>
    <col min="25" max="25" width="21.109375" bestFit="1" customWidth="1"/>
    <col min="26" max="26" width="16.5546875" customWidth="1"/>
    <col min="27" max="256" width="0" hidden="1" customWidth="1"/>
    <col min="257" max="16384" width="10.6640625" hidden="1"/>
  </cols>
  <sheetData>
    <row r="1" spans="1:256" ht="35.1" customHeight="1"/>
    <row r="2" spans="1:256" ht="35.1" customHeight="1"/>
    <row r="3" spans="1:256" ht="35.1" customHeight="1"/>
    <row r="4" spans="1:256" ht="35.1" customHeight="1"/>
    <row r="5" spans="1:256" ht="35.1" customHeight="1"/>
    <row r="6" spans="1:256" s="267" customFormat="1" ht="35.1" customHeight="1">
      <c r="A6" s="741" t="s">
        <v>326</v>
      </c>
      <c r="B6" s="741"/>
      <c r="C6" s="741"/>
      <c r="D6" s="741"/>
      <c r="E6" s="741"/>
      <c r="F6" s="741"/>
      <c r="G6" s="741"/>
      <c r="H6" s="741"/>
      <c r="I6" s="741"/>
      <c r="J6" s="741"/>
      <c r="K6" s="741"/>
      <c r="L6" s="741"/>
      <c r="M6" s="741"/>
      <c r="N6" s="741"/>
      <c r="O6" s="741"/>
      <c r="P6" s="741"/>
      <c r="Q6" s="741"/>
      <c r="R6" s="741"/>
      <c r="S6" s="741"/>
      <c r="T6" s="741"/>
      <c r="U6" s="741"/>
      <c r="V6" s="741"/>
      <c r="W6" s="741"/>
      <c r="X6" s="741"/>
      <c r="Y6" s="741"/>
      <c r="EU6" s="268"/>
      <c r="EV6" s="268"/>
      <c r="EW6" s="268"/>
      <c r="EX6" s="268"/>
      <c r="EY6" s="268"/>
      <c r="EZ6" s="268"/>
      <c r="FA6" s="268"/>
      <c r="FB6" s="268"/>
      <c r="FC6" s="268"/>
      <c r="FD6" s="268"/>
      <c r="FE6" s="268"/>
      <c r="FF6" s="268"/>
      <c r="FG6" s="268"/>
      <c r="FH6" s="268"/>
      <c r="FI6" s="268"/>
      <c r="FJ6" s="268"/>
      <c r="FK6" s="268"/>
      <c r="FL6" s="268"/>
      <c r="FM6" s="268"/>
      <c r="FN6" s="268"/>
      <c r="FO6" s="268"/>
      <c r="FP6" s="268"/>
      <c r="FQ6" s="268"/>
      <c r="FR6" s="268"/>
      <c r="FS6" s="268"/>
      <c r="FT6" s="268"/>
      <c r="FU6" s="268"/>
      <c r="FV6" s="268"/>
      <c r="FW6" s="268"/>
      <c r="FX6" s="268"/>
      <c r="FY6" s="268"/>
      <c r="FZ6" s="268"/>
      <c r="GA6" s="268"/>
      <c r="GB6" s="268"/>
      <c r="GC6" s="268"/>
      <c r="GD6" s="268"/>
      <c r="GE6" s="268"/>
      <c r="GF6" s="268"/>
      <c r="GG6" s="268"/>
      <c r="GH6" s="268"/>
      <c r="GI6" s="268"/>
      <c r="GJ6" s="268"/>
      <c r="GK6" s="268"/>
      <c r="GL6" s="268"/>
      <c r="GM6" s="268"/>
      <c r="GN6" s="268"/>
      <c r="GO6" s="268"/>
      <c r="GP6" s="268"/>
      <c r="GQ6" s="268"/>
      <c r="GR6" s="268"/>
      <c r="GS6" s="268"/>
      <c r="GT6" s="268"/>
      <c r="GU6" s="268"/>
      <c r="GV6" s="268"/>
      <c r="GW6" s="268"/>
      <c r="GX6" s="268"/>
      <c r="GY6" s="268"/>
      <c r="GZ6" s="268"/>
      <c r="HA6" s="268"/>
      <c r="HB6" s="268"/>
      <c r="HC6" s="268"/>
      <c r="HD6" s="268"/>
      <c r="HE6" s="268"/>
      <c r="HF6" s="268"/>
      <c r="HG6" s="268"/>
      <c r="HH6" s="268"/>
      <c r="HI6" s="268"/>
      <c r="HJ6" s="268"/>
      <c r="HK6" s="268"/>
      <c r="HL6" s="268"/>
      <c r="HM6" s="268"/>
      <c r="HN6" s="268"/>
      <c r="HO6" s="268"/>
      <c r="HP6" s="268"/>
      <c r="HQ6" s="268"/>
      <c r="HR6" s="268"/>
      <c r="HS6" s="268"/>
      <c r="HT6" s="268"/>
      <c r="HU6" s="268"/>
      <c r="HV6" s="268"/>
      <c r="HW6" s="268"/>
      <c r="HX6" s="268"/>
      <c r="HY6" s="268"/>
      <c r="HZ6" s="268"/>
      <c r="IA6" s="268"/>
      <c r="IB6" s="268"/>
      <c r="IC6" s="268"/>
      <c r="ID6" s="268"/>
      <c r="IE6" s="268"/>
      <c r="IF6" s="268"/>
      <c r="IG6" s="268"/>
      <c r="IH6" s="268"/>
      <c r="II6" s="268"/>
      <c r="IJ6" s="268"/>
      <c r="IK6" s="268"/>
      <c r="IL6" s="268"/>
      <c r="IM6" s="268"/>
      <c r="IN6" s="268"/>
      <c r="IO6" s="268"/>
      <c r="IP6" s="268"/>
      <c r="IQ6" s="268"/>
      <c r="IR6" s="268"/>
      <c r="IS6" s="268"/>
      <c r="IT6" s="268"/>
      <c r="IU6" s="268"/>
      <c r="IV6" s="268"/>
    </row>
    <row r="7" spans="1:256" s="267" customFormat="1" ht="35.1" customHeight="1">
      <c r="A7" s="742" t="s">
        <v>327</v>
      </c>
      <c r="B7" s="742"/>
      <c r="C7" s="742"/>
      <c r="D7" s="742"/>
      <c r="E7" s="742"/>
      <c r="F7" s="742"/>
      <c r="G7" s="742"/>
      <c r="H7" s="742"/>
      <c r="I7" s="742"/>
      <c r="J7" s="742"/>
      <c r="K7" s="742"/>
      <c r="L7" s="742"/>
      <c r="M7" s="742"/>
      <c r="N7" s="742"/>
      <c r="O7" s="742"/>
      <c r="P7" s="742"/>
      <c r="Q7" s="742"/>
      <c r="R7" s="742"/>
      <c r="S7" s="742"/>
      <c r="T7" s="742"/>
      <c r="U7" s="742"/>
      <c r="V7" s="742"/>
      <c r="W7" s="742"/>
      <c r="X7" s="742"/>
      <c r="Y7" s="742"/>
      <c r="Z7" s="269"/>
      <c r="EU7" s="268"/>
      <c r="EV7" s="268"/>
      <c r="EW7" s="268"/>
      <c r="EX7" s="268"/>
      <c r="EY7" s="268"/>
      <c r="EZ7" s="268"/>
      <c r="FA7" s="268"/>
      <c r="FB7" s="268"/>
      <c r="FC7" s="268"/>
      <c r="FD7" s="268"/>
      <c r="FE7" s="268"/>
      <c r="FF7" s="268"/>
      <c r="FG7" s="268"/>
      <c r="FH7" s="268"/>
      <c r="FI7" s="268"/>
      <c r="FJ7" s="268"/>
      <c r="FK7" s="268"/>
      <c r="FL7" s="268"/>
      <c r="FM7" s="268"/>
      <c r="FN7" s="268"/>
      <c r="FO7" s="268"/>
      <c r="FP7" s="268"/>
      <c r="FQ7" s="268"/>
      <c r="FR7" s="268"/>
      <c r="FS7" s="268"/>
      <c r="FT7" s="268"/>
      <c r="FU7" s="268"/>
      <c r="FV7" s="268"/>
      <c r="FW7" s="268"/>
      <c r="FX7" s="268"/>
      <c r="FY7" s="268"/>
      <c r="FZ7" s="268"/>
      <c r="GA7" s="268"/>
      <c r="GB7" s="268"/>
      <c r="GC7" s="268"/>
      <c r="GD7" s="268"/>
      <c r="GE7" s="268"/>
      <c r="GF7" s="268"/>
      <c r="GG7" s="268"/>
      <c r="GH7" s="268"/>
      <c r="GI7" s="268"/>
      <c r="GJ7" s="268"/>
      <c r="GK7" s="268"/>
      <c r="GL7" s="268"/>
      <c r="GM7" s="268"/>
      <c r="GN7" s="268"/>
      <c r="GO7" s="268"/>
      <c r="GP7" s="268"/>
      <c r="GQ7" s="268"/>
      <c r="GR7" s="268"/>
      <c r="GS7" s="268"/>
      <c r="GT7" s="268"/>
      <c r="GU7" s="268"/>
      <c r="GV7" s="268"/>
      <c r="GW7" s="268"/>
      <c r="GX7" s="268"/>
      <c r="GY7" s="268"/>
      <c r="GZ7" s="268"/>
      <c r="HA7" s="268"/>
      <c r="HB7" s="268"/>
      <c r="HC7" s="268"/>
      <c r="HD7" s="268"/>
      <c r="HE7" s="268"/>
      <c r="HF7" s="268"/>
      <c r="HG7" s="268"/>
      <c r="HH7" s="268"/>
      <c r="HI7" s="268"/>
      <c r="HJ7" s="268"/>
      <c r="HK7" s="268"/>
      <c r="HL7" s="268"/>
      <c r="HM7" s="268"/>
      <c r="HN7" s="268"/>
      <c r="HO7" s="268"/>
      <c r="HP7" s="268"/>
      <c r="HQ7" s="268"/>
      <c r="HR7" s="268"/>
      <c r="HS7" s="268"/>
      <c r="HT7" s="268"/>
      <c r="HU7" s="268"/>
      <c r="HV7" s="268"/>
      <c r="HW7" s="268"/>
      <c r="HX7" s="268"/>
      <c r="HY7" s="268"/>
      <c r="HZ7" s="268"/>
      <c r="IA7" s="268"/>
      <c r="IB7" s="268"/>
      <c r="IC7" s="268"/>
      <c r="ID7" s="268"/>
      <c r="IE7" s="268"/>
      <c r="IF7" s="268"/>
      <c r="IG7" s="268"/>
      <c r="IH7" s="268"/>
      <c r="II7" s="268"/>
      <c r="IJ7" s="268"/>
      <c r="IK7" s="268"/>
      <c r="IL7" s="268"/>
      <c r="IM7" s="268"/>
      <c r="IN7" s="268"/>
      <c r="IO7" s="268"/>
      <c r="IP7" s="268"/>
      <c r="IQ7" s="268"/>
      <c r="IR7" s="268"/>
      <c r="IS7" s="268"/>
      <c r="IT7" s="268"/>
      <c r="IU7" s="268"/>
      <c r="IV7" s="268"/>
    </row>
    <row r="8" spans="1:256" s="267" customFormat="1" ht="35.1" customHeight="1">
      <c r="A8" s="742" t="s">
        <v>336</v>
      </c>
      <c r="B8" s="742"/>
      <c r="C8" s="742"/>
      <c r="D8" s="742"/>
      <c r="E8" s="742"/>
      <c r="F8" s="742"/>
      <c r="G8" s="742"/>
      <c r="H8" s="742"/>
      <c r="I8" s="742"/>
      <c r="J8" s="742"/>
      <c r="K8" s="742"/>
      <c r="L8" s="742"/>
      <c r="M8" s="742"/>
      <c r="N8" s="742"/>
      <c r="O8" s="742"/>
      <c r="P8" s="742"/>
      <c r="Q8" s="742"/>
      <c r="R8" s="742"/>
      <c r="S8" s="742"/>
      <c r="T8" s="742"/>
      <c r="U8" s="742"/>
      <c r="V8" s="742"/>
      <c r="W8" s="742"/>
      <c r="X8" s="742"/>
      <c r="Y8" s="742"/>
      <c r="Z8" s="270"/>
      <c r="EU8" s="268"/>
      <c r="EV8" s="268"/>
      <c r="EW8" s="268"/>
      <c r="EX8" s="268"/>
      <c r="EY8" s="268"/>
      <c r="EZ8" s="268"/>
      <c r="FA8" s="268"/>
      <c r="FB8" s="268"/>
      <c r="FC8" s="268"/>
      <c r="FD8" s="268"/>
      <c r="FE8" s="268"/>
      <c r="FF8" s="268"/>
      <c r="FG8" s="268"/>
      <c r="FH8" s="268"/>
      <c r="FI8" s="268"/>
      <c r="FJ8" s="268"/>
      <c r="FK8" s="268"/>
      <c r="FL8" s="268"/>
      <c r="FM8" s="268"/>
      <c r="FN8" s="268"/>
      <c r="FO8" s="268"/>
      <c r="FP8" s="268"/>
      <c r="FQ8" s="268"/>
      <c r="FR8" s="268"/>
      <c r="FS8" s="268"/>
      <c r="FT8" s="268"/>
      <c r="FU8" s="268"/>
      <c r="FV8" s="268"/>
      <c r="FW8" s="268"/>
      <c r="FX8" s="268"/>
      <c r="FY8" s="268"/>
      <c r="FZ8" s="268"/>
      <c r="GA8" s="268"/>
      <c r="GB8" s="268"/>
      <c r="GC8" s="268"/>
      <c r="GD8" s="268"/>
      <c r="GE8" s="268"/>
      <c r="GF8" s="268"/>
      <c r="GG8" s="268"/>
      <c r="GH8" s="268"/>
      <c r="GI8" s="268"/>
      <c r="GJ8" s="268"/>
      <c r="GK8" s="268"/>
      <c r="GL8" s="268"/>
      <c r="GM8" s="268"/>
      <c r="GN8" s="268"/>
      <c r="GO8" s="268"/>
      <c r="GP8" s="268"/>
      <c r="GQ8" s="268"/>
      <c r="GR8" s="268"/>
      <c r="GS8" s="268"/>
      <c r="GT8" s="268"/>
      <c r="GU8" s="268"/>
      <c r="GV8" s="268"/>
      <c r="GW8" s="268"/>
      <c r="GX8" s="268"/>
      <c r="GY8" s="268"/>
      <c r="GZ8" s="268"/>
      <c r="HA8" s="268"/>
      <c r="HB8" s="268"/>
      <c r="HC8" s="268"/>
      <c r="HD8" s="268"/>
      <c r="HE8" s="268"/>
      <c r="HF8" s="268"/>
      <c r="HG8" s="268"/>
      <c r="HH8" s="268"/>
      <c r="HI8" s="268"/>
      <c r="HJ8" s="268"/>
      <c r="HK8" s="268"/>
      <c r="HL8" s="268"/>
      <c r="HM8" s="268"/>
      <c r="HN8" s="268"/>
      <c r="HO8" s="268"/>
      <c r="HP8" s="268"/>
      <c r="HQ8" s="268"/>
      <c r="HR8" s="268"/>
      <c r="HS8" s="268"/>
      <c r="HT8" s="268"/>
      <c r="HU8" s="268"/>
      <c r="HV8" s="268"/>
      <c r="HW8" s="268"/>
      <c r="HX8" s="268"/>
      <c r="HY8" s="268"/>
      <c r="HZ8" s="268"/>
      <c r="IA8" s="268"/>
      <c r="IB8" s="268"/>
      <c r="IC8" s="268"/>
      <c r="ID8" s="268"/>
      <c r="IE8" s="268"/>
      <c r="IF8" s="268"/>
      <c r="IG8" s="268"/>
      <c r="IH8" s="268"/>
      <c r="II8" s="268"/>
      <c r="IJ8" s="268"/>
      <c r="IK8" s="268"/>
      <c r="IL8" s="268"/>
      <c r="IM8" s="268"/>
      <c r="IN8" s="268"/>
      <c r="IO8" s="268"/>
      <c r="IP8" s="268"/>
      <c r="IQ8" s="268"/>
      <c r="IR8" s="268"/>
      <c r="IS8" s="268"/>
      <c r="IT8" s="268"/>
      <c r="IU8" s="268"/>
      <c r="IV8" s="268"/>
    </row>
    <row r="9" spans="1:256" s="267" customFormat="1" ht="35.1" customHeight="1">
      <c r="A9" s="743" t="s">
        <v>329</v>
      </c>
      <c r="B9" s="743"/>
      <c r="C9" s="743"/>
      <c r="D9" s="743"/>
      <c r="E9" s="743"/>
      <c r="F9" s="743"/>
      <c r="G9" s="743"/>
      <c r="H9" s="743"/>
      <c r="I9" s="743"/>
      <c r="J9" s="743"/>
      <c r="K9" s="743"/>
      <c r="L9" s="743"/>
      <c r="M9" s="743"/>
      <c r="N9" s="743"/>
      <c r="O9" s="743"/>
      <c r="P9" s="743"/>
      <c r="Q9" s="743"/>
      <c r="R9" s="743"/>
      <c r="S9" s="743"/>
      <c r="T9" s="743"/>
      <c r="U9" s="743"/>
      <c r="V9" s="743"/>
      <c r="W9" s="743"/>
      <c r="X9" s="743"/>
      <c r="Y9" s="743"/>
      <c r="Z9" s="272"/>
      <c r="EU9" s="268"/>
      <c r="EV9" s="268"/>
      <c r="EW9" s="268"/>
      <c r="EX9" s="268"/>
      <c r="EY9" s="268"/>
      <c r="EZ9" s="268"/>
      <c r="FA9" s="268"/>
      <c r="FB9" s="268"/>
      <c r="FC9" s="268"/>
      <c r="FD9" s="268"/>
      <c r="FE9" s="268"/>
      <c r="FF9" s="268"/>
      <c r="FG9" s="268"/>
      <c r="FH9" s="268"/>
      <c r="FI9" s="268"/>
      <c r="FJ9" s="268"/>
      <c r="FK9" s="268"/>
      <c r="FL9" s="268"/>
      <c r="FM9" s="268"/>
      <c r="FN9" s="268"/>
      <c r="FO9" s="268"/>
      <c r="FP9" s="268"/>
      <c r="FQ9" s="268"/>
      <c r="FR9" s="268"/>
      <c r="FS9" s="268"/>
      <c r="FT9" s="268"/>
      <c r="FU9" s="268"/>
      <c r="FV9" s="268"/>
      <c r="FW9" s="268"/>
      <c r="FX9" s="268"/>
      <c r="FY9" s="268"/>
      <c r="FZ9" s="268"/>
      <c r="GA9" s="268"/>
      <c r="GB9" s="268"/>
      <c r="GC9" s="268"/>
      <c r="GD9" s="268"/>
      <c r="GE9" s="268"/>
      <c r="GF9" s="268"/>
      <c r="GG9" s="268"/>
      <c r="GH9" s="268"/>
      <c r="GI9" s="268"/>
      <c r="GJ9" s="268"/>
      <c r="GK9" s="268"/>
      <c r="GL9" s="268"/>
      <c r="GM9" s="268"/>
      <c r="GN9" s="268"/>
      <c r="GO9" s="268"/>
      <c r="GP9" s="268"/>
      <c r="GQ9" s="268"/>
      <c r="GR9" s="268"/>
      <c r="GS9" s="268"/>
      <c r="GT9" s="268"/>
      <c r="GU9" s="268"/>
      <c r="GV9" s="268"/>
      <c r="GW9" s="268"/>
      <c r="GX9" s="268"/>
      <c r="GY9" s="268"/>
      <c r="GZ9" s="268"/>
      <c r="HA9" s="268"/>
      <c r="HB9" s="268"/>
      <c r="HC9" s="268"/>
      <c r="HD9" s="268"/>
      <c r="HE9" s="268"/>
      <c r="HF9" s="268"/>
      <c r="HG9" s="268"/>
      <c r="HH9" s="268"/>
      <c r="HI9" s="268"/>
      <c r="HJ9" s="268"/>
      <c r="HK9" s="268"/>
      <c r="HL9" s="268"/>
      <c r="HM9" s="268"/>
      <c r="HN9" s="268"/>
      <c r="HO9" s="268"/>
      <c r="HP9" s="268"/>
      <c r="HQ9" s="268"/>
      <c r="HR9" s="268"/>
      <c r="HS9" s="268"/>
      <c r="HT9" s="268"/>
      <c r="HU9" s="268"/>
      <c r="HV9" s="268"/>
      <c r="HW9" s="268"/>
      <c r="HX9" s="268"/>
      <c r="HY9" s="268"/>
      <c r="HZ9" s="268"/>
      <c r="IA9" s="268"/>
      <c r="IB9" s="268"/>
      <c r="IC9" s="268"/>
      <c r="ID9" s="268"/>
      <c r="IE9" s="268"/>
      <c r="IF9" s="268"/>
      <c r="IG9" s="268"/>
      <c r="IH9" s="268"/>
      <c r="II9" s="268"/>
      <c r="IJ9" s="268"/>
      <c r="IK9" s="268"/>
      <c r="IL9" s="268"/>
      <c r="IM9" s="268"/>
      <c r="IN9" s="268"/>
      <c r="IO9" s="268"/>
      <c r="IP9" s="268"/>
      <c r="IQ9" s="268"/>
      <c r="IR9" s="268"/>
      <c r="IS9" s="268"/>
      <c r="IT9" s="268"/>
      <c r="IU9" s="268"/>
      <c r="IV9" s="268"/>
    </row>
    <row r="10" spans="1:256" s="267" customFormat="1" ht="35.1" customHeight="1">
      <c r="A10" s="273"/>
      <c r="B10" s="404"/>
      <c r="C10" s="404"/>
      <c r="D10" s="273"/>
      <c r="E10" s="744" t="s">
        <v>330</v>
      </c>
      <c r="F10" s="744"/>
      <c r="G10" s="746" t="s">
        <v>337</v>
      </c>
      <c r="H10" s="746"/>
      <c r="I10" s="746"/>
      <c r="J10" s="746"/>
      <c r="K10" s="746"/>
      <c r="L10" s="746"/>
      <c r="M10" s="746"/>
      <c r="N10" s="744" t="s">
        <v>338</v>
      </c>
      <c r="O10" s="744"/>
      <c r="P10" s="743" t="s">
        <v>55</v>
      </c>
      <c r="Q10" s="743"/>
      <c r="R10" s="743"/>
      <c r="S10" s="743"/>
      <c r="T10" s="271"/>
      <c r="U10" s="271"/>
      <c r="V10" s="271"/>
      <c r="W10" s="273"/>
      <c r="X10" s="273"/>
      <c r="Y10" s="273"/>
      <c r="Z10" s="272"/>
      <c r="EU10" s="268"/>
      <c r="EV10" s="268"/>
      <c r="EW10" s="268"/>
      <c r="EX10" s="268"/>
      <c r="EY10" s="268"/>
      <c r="EZ10" s="268"/>
      <c r="FA10" s="268"/>
      <c r="FB10" s="268"/>
      <c r="FC10" s="268"/>
      <c r="FD10" s="268"/>
      <c r="FE10" s="268"/>
      <c r="FF10" s="268"/>
      <c r="FG10" s="268"/>
      <c r="FH10" s="268"/>
      <c r="FI10" s="268"/>
      <c r="FJ10" s="268"/>
      <c r="FK10" s="268"/>
      <c r="FL10" s="268"/>
      <c r="FM10" s="268"/>
      <c r="FN10" s="268"/>
      <c r="FO10" s="268"/>
      <c r="FP10" s="268"/>
      <c r="FQ10" s="268"/>
      <c r="FR10" s="268"/>
      <c r="FS10" s="268"/>
      <c r="FT10" s="268"/>
      <c r="FU10" s="268"/>
      <c r="FV10" s="268"/>
      <c r="FW10" s="268"/>
      <c r="FX10" s="268"/>
      <c r="FY10" s="268"/>
      <c r="FZ10" s="268"/>
      <c r="GA10" s="268"/>
      <c r="GB10" s="268"/>
      <c r="GC10" s="268"/>
      <c r="GD10" s="268"/>
      <c r="GE10" s="268"/>
      <c r="GF10" s="268"/>
      <c r="GG10" s="268"/>
      <c r="GH10" s="268"/>
      <c r="GI10" s="268"/>
      <c r="GJ10" s="268"/>
      <c r="GK10" s="268"/>
      <c r="GL10" s="268"/>
      <c r="GM10" s="268"/>
      <c r="GN10" s="268"/>
      <c r="GO10" s="268"/>
      <c r="GP10" s="268"/>
      <c r="GQ10" s="268"/>
      <c r="GR10" s="268"/>
      <c r="GS10" s="268"/>
      <c r="GT10" s="268"/>
      <c r="GU10" s="268"/>
      <c r="GV10" s="268"/>
      <c r="GW10" s="268"/>
      <c r="GX10" s="268"/>
      <c r="GY10" s="268"/>
      <c r="GZ10" s="268"/>
      <c r="HA10" s="268"/>
      <c r="HB10" s="268"/>
      <c r="HC10" s="268"/>
      <c r="HD10" s="268"/>
      <c r="HE10" s="268"/>
      <c r="HF10" s="268"/>
      <c r="HG10" s="268"/>
      <c r="HH10" s="268"/>
      <c r="HI10" s="268"/>
      <c r="HJ10" s="268"/>
      <c r="HK10" s="268"/>
      <c r="HL10" s="268"/>
      <c r="HM10" s="268"/>
      <c r="HN10" s="268"/>
      <c r="HO10" s="268"/>
      <c r="HP10" s="268"/>
      <c r="HQ10" s="268"/>
      <c r="HR10" s="268"/>
      <c r="HS10" s="268"/>
      <c r="HT10" s="268"/>
      <c r="HU10" s="268"/>
      <c r="HV10" s="268"/>
      <c r="HW10" s="268"/>
      <c r="HX10" s="268"/>
      <c r="HY10" s="268"/>
      <c r="HZ10" s="268"/>
      <c r="IA10" s="268"/>
      <c r="IB10" s="268"/>
      <c r="IC10" s="268"/>
      <c r="ID10" s="268"/>
      <c r="IE10" s="268"/>
      <c r="IF10" s="268"/>
      <c r="IG10" s="268"/>
      <c r="IH10" s="268"/>
      <c r="II10" s="268"/>
      <c r="IJ10" s="268"/>
      <c r="IK10" s="268"/>
      <c r="IL10" s="268"/>
      <c r="IM10" s="268"/>
      <c r="IN10" s="268"/>
      <c r="IO10" s="268"/>
      <c r="IP10" s="268"/>
      <c r="IQ10" s="268"/>
      <c r="IR10" s="268"/>
      <c r="IS10" s="268"/>
      <c r="IT10" s="268"/>
      <c r="IU10" s="268"/>
      <c r="IV10" s="268"/>
    </row>
    <row r="11" spans="1:256" s="267" customFormat="1" ht="35.1" customHeight="1">
      <c r="A11" s="273"/>
      <c r="B11" s="404"/>
      <c r="C11" s="404"/>
      <c r="D11" s="273"/>
      <c r="E11" s="273"/>
      <c r="F11" s="273"/>
      <c r="G11" s="275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6"/>
      <c r="W11" s="273"/>
      <c r="X11" s="273"/>
      <c r="Y11" s="273"/>
      <c r="Z11" s="272"/>
      <c r="EU11" s="268"/>
      <c r="EV11" s="268"/>
      <c r="EW11" s="268"/>
      <c r="EX11" s="268"/>
      <c r="EY11" s="268"/>
      <c r="EZ11" s="268"/>
      <c r="FA11" s="268"/>
      <c r="FB11" s="268"/>
      <c r="FC11" s="268"/>
      <c r="FD11" s="268"/>
      <c r="FE11" s="268"/>
      <c r="FF11" s="268"/>
      <c r="FG11" s="268"/>
      <c r="FH11" s="268"/>
      <c r="FI11" s="268"/>
      <c r="FJ11" s="268"/>
      <c r="FK11" s="268"/>
      <c r="FL11" s="268"/>
      <c r="FM11" s="268"/>
      <c r="FN11" s="268"/>
      <c r="FO11" s="268"/>
      <c r="FP11" s="268"/>
      <c r="FQ11" s="268"/>
      <c r="FR11" s="268"/>
      <c r="FS11" s="268"/>
      <c r="FT11" s="268"/>
      <c r="FU11" s="268"/>
      <c r="FV11" s="268"/>
      <c r="FW11" s="268"/>
      <c r="FX11" s="268"/>
      <c r="FY11" s="268"/>
      <c r="FZ11" s="268"/>
      <c r="GA11" s="268"/>
      <c r="GB11" s="268"/>
      <c r="GC11" s="268"/>
      <c r="GD11" s="268"/>
      <c r="GE11" s="268"/>
      <c r="GF11" s="268"/>
      <c r="GG11" s="268"/>
      <c r="GH11" s="268"/>
      <c r="GI11" s="268"/>
      <c r="GJ11" s="268"/>
      <c r="GK11" s="268"/>
      <c r="GL11" s="268"/>
      <c r="GM11" s="268"/>
      <c r="GN11" s="268"/>
      <c r="GO11" s="268"/>
      <c r="GP11" s="268"/>
      <c r="GQ11" s="268"/>
      <c r="GR11" s="268"/>
      <c r="GS11" s="268"/>
      <c r="GT11" s="268"/>
      <c r="GU11" s="268"/>
      <c r="GV11" s="268"/>
      <c r="GW11" s="268"/>
      <c r="GX11" s="268"/>
      <c r="GY11" s="268"/>
      <c r="GZ11" s="268"/>
      <c r="HA11" s="268"/>
      <c r="HB11" s="268"/>
      <c r="HC11" s="268"/>
      <c r="HD11" s="268"/>
      <c r="HE11" s="268"/>
      <c r="HF11" s="268"/>
      <c r="HG11" s="268"/>
      <c r="HH11" s="268"/>
      <c r="HI11" s="268"/>
      <c r="HJ11" s="268"/>
      <c r="HK11" s="268"/>
      <c r="HL11" s="268"/>
      <c r="HM11" s="268"/>
      <c r="HN11" s="268"/>
      <c r="HO11" s="268"/>
      <c r="HP11" s="268"/>
      <c r="HQ11" s="268"/>
      <c r="HR11" s="268"/>
      <c r="HS11" s="268"/>
      <c r="HT11" s="268"/>
      <c r="HU11" s="268"/>
      <c r="HV11" s="268"/>
      <c r="HW11" s="268"/>
      <c r="HX11" s="268"/>
      <c r="HY11" s="268"/>
      <c r="HZ11" s="268"/>
      <c r="IA11" s="268"/>
      <c r="IB11" s="268"/>
      <c r="IC11" s="268"/>
      <c r="ID11" s="268"/>
      <c r="IE11" s="268"/>
      <c r="IF11" s="268"/>
      <c r="IG11" s="268"/>
      <c r="IH11" s="268"/>
      <c r="II11" s="268"/>
      <c r="IJ11" s="268"/>
      <c r="IK11" s="268"/>
      <c r="IL11" s="268"/>
      <c r="IM11" s="268"/>
      <c r="IN11" s="268"/>
      <c r="IO11" s="268"/>
      <c r="IP11" s="268"/>
      <c r="IQ11" s="268"/>
      <c r="IR11" s="268"/>
      <c r="IS11" s="268"/>
      <c r="IT11" s="268"/>
      <c r="IU11" s="268"/>
      <c r="IV11" s="268"/>
    </row>
    <row r="12" spans="1:256" s="281" customFormat="1" ht="35.25" customHeight="1">
      <c r="A12" s="747" t="s">
        <v>277</v>
      </c>
      <c r="B12" s="748" t="s">
        <v>278</v>
      </c>
      <c r="C12" s="748" t="s">
        <v>279</v>
      </c>
      <c r="D12" s="737" t="s">
        <v>280</v>
      </c>
      <c r="E12" s="737"/>
      <c r="F12" s="737"/>
      <c r="G12" s="737"/>
      <c r="H12" s="738" t="s">
        <v>281</v>
      </c>
      <c r="I12" s="738"/>
      <c r="J12" s="738"/>
      <c r="K12" s="738" t="s">
        <v>339</v>
      </c>
      <c r="L12" s="738"/>
      <c r="M12" s="738"/>
      <c r="N12" s="738"/>
      <c r="O12" s="739" t="s">
        <v>340</v>
      </c>
      <c r="P12" s="738" t="s">
        <v>283</v>
      </c>
      <c r="Q12" s="738"/>
      <c r="R12" s="738"/>
      <c r="S12" s="738"/>
      <c r="T12" s="738"/>
      <c r="U12" s="738"/>
      <c r="V12" s="740" t="s">
        <v>284</v>
      </c>
      <c r="W12" s="735" t="s">
        <v>285</v>
      </c>
      <c r="X12" s="735" t="s">
        <v>286</v>
      </c>
      <c r="Y12" s="735" t="s">
        <v>287</v>
      </c>
      <c r="Z12" s="280"/>
      <c r="EU12" s="282"/>
      <c r="EV12" s="282"/>
      <c r="EW12" s="282"/>
      <c r="EX12" s="282"/>
      <c r="EY12" s="282"/>
      <c r="EZ12" s="282"/>
      <c r="FA12" s="282"/>
      <c r="FB12" s="282"/>
      <c r="FC12" s="282"/>
      <c r="FD12" s="282"/>
      <c r="FE12" s="282"/>
      <c r="FF12" s="282"/>
      <c r="FG12" s="282"/>
      <c r="FH12" s="282"/>
      <c r="FI12" s="282"/>
      <c r="FJ12" s="282"/>
      <c r="FK12" s="282"/>
      <c r="FL12" s="282"/>
      <c r="FM12" s="282"/>
      <c r="FN12" s="282"/>
      <c r="FO12" s="282"/>
      <c r="FP12" s="282"/>
      <c r="FQ12" s="282"/>
      <c r="FR12" s="282"/>
      <c r="FS12" s="282"/>
      <c r="FT12" s="282"/>
      <c r="FU12" s="282"/>
      <c r="FV12" s="282"/>
      <c r="FW12" s="282"/>
      <c r="FX12" s="282"/>
      <c r="FY12" s="282"/>
      <c r="FZ12" s="282"/>
      <c r="GA12" s="282"/>
      <c r="GB12" s="282"/>
      <c r="GC12" s="282"/>
      <c r="GD12" s="282"/>
      <c r="GE12" s="282"/>
      <c r="GF12" s="282"/>
      <c r="GG12" s="282"/>
      <c r="GH12" s="282"/>
      <c r="GI12" s="282"/>
      <c r="GJ12" s="282"/>
      <c r="GK12" s="282"/>
      <c r="GL12" s="282"/>
      <c r="GM12" s="282"/>
      <c r="GN12" s="282"/>
      <c r="GO12" s="282"/>
      <c r="GP12" s="282"/>
      <c r="GQ12" s="282"/>
      <c r="GR12" s="282"/>
      <c r="GS12" s="282"/>
      <c r="GT12" s="282"/>
      <c r="GU12" s="282"/>
      <c r="GV12" s="282"/>
      <c r="GW12" s="282"/>
      <c r="GX12" s="282"/>
      <c r="GY12" s="282"/>
      <c r="GZ12" s="282"/>
      <c r="HA12" s="282"/>
      <c r="HB12" s="282"/>
      <c r="HC12" s="282"/>
      <c r="HD12" s="282"/>
      <c r="HE12" s="282"/>
      <c r="HF12" s="282"/>
      <c r="HG12" s="282"/>
      <c r="HH12" s="282"/>
      <c r="HI12" s="282"/>
      <c r="HJ12" s="282"/>
      <c r="HK12" s="282"/>
      <c r="HL12" s="282"/>
      <c r="HM12" s="282"/>
      <c r="HN12" s="282"/>
      <c r="HO12" s="282"/>
      <c r="HP12" s="282"/>
      <c r="HQ12" s="282"/>
      <c r="HR12" s="282"/>
      <c r="HS12" s="282"/>
      <c r="HT12" s="282"/>
      <c r="HU12" s="282"/>
      <c r="HV12" s="282"/>
      <c r="HW12" s="282"/>
      <c r="HX12" s="282"/>
      <c r="HY12" s="282"/>
      <c r="HZ12" s="282"/>
      <c r="IA12" s="282"/>
      <c r="IB12" s="282"/>
      <c r="IC12" s="282"/>
      <c r="ID12" s="282"/>
      <c r="IE12" s="282"/>
      <c r="IF12" s="282"/>
      <c r="IG12" s="282"/>
      <c r="IH12" s="282"/>
      <c r="II12" s="282"/>
      <c r="IJ12" s="282"/>
      <c r="IK12" s="282"/>
      <c r="IL12" s="282"/>
      <c r="IM12" s="282"/>
      <c r="IN12" s="282"/>
      <c r="IO12" s="282"/>
      <c r="IP12" s="282"/>
      <c r="IQ12" s="282"/>
      <c r="IR12" s="282"/>
      <c r="IS12" s="282"/>
      <c r="IT12" s="282"/>
      <c r="IU12" s="282"/>
      <c r="IV12" s="282"/>
    </row>
    <row r="13" spans="1:256" s="281" customFormat="1" ht="75.75" customHeight="1">
      <c r="A13" s="747"/>
      <c r="B13" s="748"/>
      <c r="C13" s="748"/>
      <c r="D13" s="283" t="s">
        <v>288</v>
      </c>
      <c r="E13" s="283" t="s">
        <v>289</v>
      </c>
      <c r="F13" s="283" t="s">
        <v>290</v>
      </c>
      <c r="G13" s="278" t="s">
        <v>33</v>
      </c>
      <c r="H13" s="284" t="s">
        <v>291</v>
      </c>
      <c r="I13" s="284" t="s">
        <v>292</v>
      </c>
      <c r="J13" s="279" t="s">
        <v>33</v>
      </c>
      <c r="K13" s="284" t="s">
        <v>341</v>
      </c>
      <c r="L13" s="284" t="s">
        <v>342</v>
      </c>
      <c r="M13" s="284" t="s">
        <v>343</v>
      </c>
      <c r="N13" s="284" t="s">
        <v>344</v>
      </c>
      <c r="O13" s="739"/>
      <c r="P13" s="284" t="s">
        <v>294</v>
      </c>
      <c r="Q13" s="284" t="s">
        <v>295</v>
      </c>
      <c r="R13" s="284" t="s">
        <v>296</v>
      </c>
      <c r="S13" s="284" t="s">
        <v>297</v>
      </c>
      <c r="T13" s="284" t="s">
        <v>298</v>
      </c>
      <c r="U13" s="284" t="s">
        <v>299</v>
      </c>
      <c r="V13" s="740"/>
      <c r="W13" s="735"/>
      <c r="X13" s="735"/>
      <c r="Y13" s="735"/>
      <c r="Z13" s="280"/>
      <c r="EU13" s="282"/>
      <c r="EV13" s="282"/>
      <c r="EW13" s="282"/>
      <c r="EX13" s="282"/>
      <c r="EY13" s="282"/>
      <c r="EZ13" s="282"/>
      <c r="FA13" s="282"/>
      <c r="FB13" s="282"/>
      <c r="FC13" s="282"/>
      <c r="FD13" s="282"/>
      <c r="FE13" s="282"/>
      <c r="FF13" s="282"/>
      <c r="FG13" s="282"/>
      <c r="FH13" s="282"/>
      <c r="FI13" s="282"/>
      <c r="FJ13" s="282"/>
      <c r="FK13" s="282"/>
      <c r="FL13" s="282"/>
      <c r="FM13" s="282"/>
      <c r="FN13" s="282"/>
      <c r="FO13" s="282"/>
      <c r="FP13" s="282"/>
      <c r="FQ13" s="282"/>
      <c r="FR13" s="282"/>
      <c r="FS13" s="282"/>
      <c r="FT13" s="282"/>
      <c r="FU13" s="282"/>
      <c r="FV13" s="282"/>
      <c r="FW13" s="282"/>
      <c r="FX13" s="282"/>
      <c r="FY13" s="282"/>
      <c r="FZ13" s="282"/>
      <c r="GA13" s="282"/>
      <c r="GB13" s="282"/>
      <c r="GC13" s="282"/>
      <c r="GD13" s="282"/>
      <c r="GE13" s="282"/>
      <c r="GF13" s="282"/>
      <c r="GG13" s="282"/>
      <c r="GH13" s="282"/>
      <c r="GI13" s="282"/>
      <c r="GJ13" s="282"/>
      <c r="GK13" s="282"/>
      <c r="GL13" s="282"/>
      <c r="GM13" s="282"/>
      <c r="GN13" s="282"/>
      <c r="GO13" s="282"/>
      <c r="GP13" s="282"/>
      <c r="GQ13" s="282"/>
      <c r="GR13" s="282"/>
      <c r="GS13" s="282"/>
      <c r="GT13" s="282"/>
      <c r="GU13" s="282"/>
      <c r="GV13" s="282"/>
      <c r="GW13" s="282"/>
      <c r="GX13" s="282"/>
      <c r="GY13" s="282"/>
      <c r="GZ13" s="282"/>
      <c r="HA13" s="282"/>
      <c r="HB13" s="282"/>
      <c r="HC13" s="282"/>
      <c r="HD13" s="282"/>
      <c r="HE13" s="282"/>
      <c r="HF13" s="282"/>
      <c r="HG13" s="282"/>
      <c r="HH13" s="282"/>
      <c r="HI13" s="282"/>
      <c r="HJ13" s="282"/>
      <c r="HK13" s="282"/>
      <c r="HL13" s="282"/>
      <c r="HM13" s="282"/>
      <c r="HN13" s="282"/>
      <c r="HO13" s="282"/>
      <c r="HP13" s="282"/>
      <c r="HQ13" s="282"/>
      <c r="HR13" s="282"/>
      <c r="HS13" s="282"/>
      <c r="HT13" s="282"/>
      <c r="HU13" s="282"/>
      <c r="HV13" s="282"/>
      <c r="HW13" s="282"/>
      <c r="HX13" s="282"/>
      <c r="HY13" s="282"/>
      <c r="HZ13" s="282"/>
      <c r="IA13" s="282"/>
      <c r="IB13" s="282"/>
      <c r="IC13" s="282"/>
      <c r="ID13" s="282"/>
      <c r="IE13" s="282"/>
      <c r="IF13" s="282"/>
      <c r="IG13" s="282"/>
      <c r="IH13" s="282"/>
      <c r="II13" s="282"/>
      <c r="IJ13" s="282"/>
      <c r="IK13" s="282"/>
      <c r="IL13" s="282"/>
      <c r="IM13" s="282"/>
      <c r="IN13" s="282"/>
      <c r="IO13" s="282"/>
      <c r="IP13" s="282"/>
      <c r="IQ13" s="282"/>
      <c r="IR13" s="282"/>
      <c r="IS13" s="282"/>
      <c r="IT13" s="282"/>
      <c r="IU13" s="282"/>
      <c r="IV13" s="282"/>
    </row>
    <row r="14" spans="1:256" s="290" customFormat="1" ht="39.75" customHeight="1">
      <c r="A14" s="747"/>
      <c r="B14" s="748"/>
      <c r="C14" s="748"/>
      <c r="D14" s="285">
        <v>30</v>
      </c>
      <c r="E14" s="285">
        <v>15</v>
      </c>
      <c r="F14" s="285">
        <v>15</v>
      </c>
      <c r="G14" s="286">
        <v>10</v>
      </c>
      <c r="H14" s="285">
        <v>10</v>
      </c>
      <c r="I14" s="285">
        <v>10</v>
      </c>
      <c r="J14" s="287">
        <v>5</v>
      </c>
      <c r="K14" s="285">
        <v>15</v>
      </c>
      <c r="L14" s="285">
        <v>15</v>
      </c>
      <c r="M14" s="285">
        <v>15</v>
      </c>
      <c r="N14" s="287">
        <v>15</v>
      </c>
      <c r="O14" s="739"/>
      <c r="P14" s="277">
        <v>30</v>
      </c>
      <c r="Q14" s="277">
        <v>20</v>
      </c>
      <c r="R14" s="277">
        <v>20</v>
      </c>
      <c r="S14" s="277">
        <v>20</v>
      </c>
      <c r="T14" s="277">
        <v>20</v>
      </c>
      <c r="U14" s="288">
        <v>70</v>
      </c>
      <c r="V14" s="740"/>
      <c r="W14" s="735"/>
      <c r="X14" s="735"/>
      <c r="Y14" s="735"/>
      <c r="Z14" s="289"/>
    </row>
    <row r="15" spans="1:256" s="300" customFormat="1" ht="35.1" customHeight="1">
      <c r="A15" s="291">
        <v>1</v>
      </c>
      <c r="B15" s="405" t="s">
        <v>71</v>
      </c>
      <c r="C15" s="406" t="s">
        <v>72</v>
      </c>
      <c r="D15" s="294">
        <v>23.5</v>
      </c>
      <c r="E15" s="294">
        <v>6</v>
      </c>
      <c r="F15" s="294">
        <v>6</v>
      </c>
      <c r="G15" s="295">
        <f>IF(COUNTA($D15:$F15)&gt;0,SUM($D15/$D$14,$E15/$E$14,$F15/$F$14)*$G$14/COUNTA($D15:$F15),0)</f>
        <v>5.2777777777777786</v>
      </c>
      <c r="H15" s="294">
        <v>8</v>
      </c>
      <c r="I15" s="294">
        <v>7</v>
      </c>
      <c r="J15" s="295">
        <f>IF(COUNTA($H15:$I15)&gt;0,SUM($H15/$H$14,$I15/$I$14)*$J$14/COUNTA($H15:$I15),0)</f>
        <v>3.75</v>
      </c>
      <c r="K15" s="294">
        <v>10</v>
      </c>
      <c r="L15" s="294">
        <v>9</v>
      </c>
      <c r="M15" s="294">
        <v>11</v>
      </c>
      <c r="N15" s="295">
        <f>IF(COUNTA($K15:$M15)&gt;0,SUM($K15/$K$14,$L15/$L$14,$M15/$M$14)*$N$14/COUNTA($K15:$M15),0)</f>
        <v>10</v>
      </c>
      <c r="O15" s="296">
        <f t="shared" ref="O15:O78" si="0">IF(ROUNDDOWN(SUM($G15,$J15,$N15,0.05),1)&gt;0,ROUNDDOWN(SUM($G15,$J15,$N15,0.05),1),"")</f>
        <v>19</v>
      </c>
      <c r="P15" s="294">
        <v>21</v>
      </c>
      <c r="Q15" s="294">
        <v>13</v>
      </c>
      <c r="R15" s="294"/>
      <c r="S15" s="294"/>
      <c r="T15" s="294">
        <v>16</v>
      </c>
      <c r="U15" s="297">
        <f>IF(OR(COUNTIF($P15:$T15,"&gt;0")=0,COUNTA($P$14)=0),"",(IF(COUNTA($Q15:$T15)&lt;=2,SUM($P15:$T15),IF(COUNTA($Q15:$T15)=3,SUM($P15:$T15)-MIN($Q15:$T15),SUM($P15:$T15)-MIN($Q15:$T15)-SMALL($Q15:$T15,2))))*7/(SUM($P$14:$R$14)/10))</f>
        <v>50</v>
      </c>
      <c r="V15" s="298">
        <f>IF(ROUNDDOWN(SUM($O15,$U15,0.5),0)&gt;0,ROUNDDOWN(SUM($O15,$U15,0.5),0),"")</f>
        <v>69</v>
      </c>
      <c r="W15" s="298"/>
      <c r="X15" s="298"/>
      <c r="Y15" s="299" t="str">
        <f>IF(AND(N15&lt;$N$14/2,COUNTIF($P15:$T15,"&gt;0")&gt;0),"FAIL LABS",IF(OR($U15=0,$U15=""),"",IF($V15&gt;=70,"A",IF($V15&gt;=60,"B",IF($V15&gt;=50,"C",IF($V15&gt;=40,"D","E"))))))</f>
        <v>B</v>
      </c>
      <c r="Z15"/>
    </row>
    <row r="16" spans="1:256" s="300" customFormat="1" ht="35.1" customHeight="1">
      <c r="A16" s="291">
        <v>2</v>
      </c>
      <c r="B16" s="407" t="s">
        <v>73</v>
      </c>
      <c r="C16" s="408" t="s">
        <v>74</v>
      </c>
      <c r="D16" s="294">
        <v>15</v>
      </c>
      <c r="E16" s="294">
        <v>12</v>
      </c>
      <c r="F16" s="294">
        <v>11</v>
      </c>
      <c r="G16" s="295">
        <f t="shared" ref="G16:G79" si="1">IF(COUNTA($D16:$F16)&gt;0,SUM($D16/$D$14,$E16/$E$14,$F16/$F$14)*$G$14/COUNTA($D16:$F16),0)</f>
        <v>6.7777777777777777</v>
      </c>
      <c r="H16" s="294">
        <v>8</v>
      </c>
      <c r="I16" s="294">
        <v>7</v>
      </c>
      <c r="J16" s="295">
        <f t="shared" ref="J16:J79" si="2">IF(COUNTA($H16:$I16)&gt;0,SUM($H16/$H$14,$I16/$I$14)*$J$14/COUNTA($H16:$I16),0)</f>
        <v>3.75</v>
      </c>
      <c r="K16" s="294">
        <v>9.5</v>
      </c>
      <c r="L16" s="294">
        <v>9</v>
      </c>
      <c r="M16" s="294">
        <v>12</v>
      </c>
      <c r="N16" s="295">
        <f t="shared" ref="N16:N79" si="3">IF(COUNTA($K16:$M16)&gt;0,SUM($K16/$K$14,$L16/$L$14,$M16/$M$14)*$N$14/COUNTA($K16:$M16),0)</f>
        <v>10.166666666666666</v>
      </c>
      <c r="O16" s="296">
        <f t="shared" si="0"/>
        <v>20.7</v>
      </c>
      <c r="P16" s="294">
        <v>22</v>
      </c>
      <c r="Q16" s="294">
        <v>14</v>
      </c>
      <c r="R16" s="294"/>
      <c r="S16" s="294"/>
      <c r="T16" s="294">
        <v>14</v>
      </c>
      <c r="U16" s="297">
        <f t="shared" ref="U16:U79" si="4">IF(OR(COUNTIF($P16:$T16,"&gt;0")=0,COUNTA($P$14)=0),"",(IF(COUNTA($Q16:$T16)&lt;=2,SUM($P16:$T16),IF(COUNTA($Q16:$T16)=3,SUM($P16:$T16)-MIN($Q16:$T16),SUM($P16:$T16)-MIN($Q16:$T16)-SMALL($Q16:$T16,2))))*7/(SUM($P$14:$R$14)/10))</f>
        <v>50</v>
      </c>
      <c r="V16" s="298">
        <f t="shared" ref="V16:V79" si="5">IF(ROUNDDOWN(SUM($O16,$U16,0.5),0)&gt;0,ROUNDDOWN(SUM($O16,$U16,0.5),0),"")</f>
        <v>71</v>
      </c>
      <c r="W16" s="298"/>
      <c r="X16" s="298"/>
      <c r="Y16" s="299" t="str">
        <f t="shared" ref="Y16:Y79" si="6">IF(AND(N16&lt;$N$14/2,COUNTIF($P16:$T16,"&gt;0")&gt;0),"FAIL LABS",IF(OR($U16=0,$U16=""),"",IF($V16&gt;=70,"A",IF($V16&gt;=60,"B",IF($V16&gt;=50,"C",IF($V16&gt;=40,"D","E"))))))</f>
        <v>A</v>
      </c>
      <c r="Z16"/>
    </row>
    <row r="17" spans="1:26" s="300" customFormat="1" ht="35.1" customHeight="1">
      <c r="A17" s="291">
        <v>3</v>
      </c>
      <c r="B17" s="407" t="s">
        <v>75</v>
      </c>
      <c r="C17" s="408" t="s">
        <v>76</v>
      </c>
      <c r="D17" s="294">
        <v>19</v>
      </c>
      <c r="E17" s="294">
        <v>7</v>
      </c>
      <c r="F17" s="294">
        <v>8</v>
      </c>
      <c r="G17" s="295">
        <f t="shared" si="1"/>
        <v>5.4444444444444438</v>
      </c>
      <c r="H17" s="294">
        <v>8</v>
      </c>
      <c r="I17" s="294">
        <v>8</v>
      </c>
      <c r="J17" s="295">
        <f t="shared" si="2"/>
        <v>4</v>
      </c>
      <c r="K17" s="294">
        <v>10</v>
      </c>
      <c r="L17" s="294">
        <v>10</v>
      </c>
      <c r="M17" s="294">
        <v>9.5</v>
      </c>
      <c r="N17" s="295">
        <f t="shared" si="3"/>
        <v>9.8333333333333339</v>
      </c>
      <c r="O17" s="296">
        <f t="shared" si="0"/>
        <v>19.3</v>
      </c>
      <c r="P17" s="294"/>
      <c r="Q17" s="294"/>
      <c r="R17" s="294"/>
      <c r="S17" s="294"/>
      <c r="T17" s="294"/>
      <c r="U17" s="297" t="str">
        <f t="shared" si="4"/>
        <v/>
      </c>
      <c r="V17" s="298">
        <f t="shared" si="5"/>
        <v>19</v>
      </c>
      <c r="W17" s="298"/>
      <c r="X17" s="298"/>
      <c r="Y17" s="299" t="str">
        <f t="shared" si="6"/>
        <v/>
      </c>
      <c r="Z17"/>
    </row>
    <row r="18" spans="1:26" s="300" customFormat="1" ht="35.1" customHeight="1">
      <c r="A18" s="291">
        <v>4</v>
      </c>
      <c r="B18" s="407" t="s">
        <v>77</v>
      </c>
      <c r="C18" s="408" t="s">
        <v>78</v>
      </c>
      <c r="D18" s="294">
        <v>20.5</v>
      </c>
      <c r="E18" s="294">
        <v>13</v>
      </c>
      <c r="F18" s="294">
        <v>10</v>
      </c>
      <c r="G18" s="295">
        <f t="shared" si="1"/>
        <v>7.3888888888888893</v>
      </c>
      <c r="H18" s="294">
        <v>8</v>
      </c>
      <c r="I18" s="294">
        <v>7</v>
      </c>
      <c r="J18" s="295">
        <f t="shared" si="2"/>
        <v>3.75</v>
      </c>
      <c r="K18" s="294">
        <v>10</v>
      </c>
      <c r="L18" s="294">
        <v>9</v>
      </c>
      <c r="M18" s="294">
        <v>11</v>
      </c>
      <c r="N18" s="295">
        <f t="shared" si="3"/>
        <v>10</v>
      </c>
      <c r="O18" s="296">
        <f t="shared" si="0"/>
        <v>21.1</v>
      </c>
      <c r="P18" s="294">
        <v>25</v>
      </c>
      <c r="Q18" s="294">
        <v>14</v>
      </c>
      <c r="R18" s="294"/>
      <c r="S18" s="294"/>
      <c r="T18" s="294">
        <v>14</v>
      </c>
      <c r="U18" s="297">
        <f t="shared" si="4"/>
        <v>53</v>
      </c>
      <c r="V18" s="298">
        <f t="shared" si="5"/>
        <v>74</v>
      </c>
      <c r="W18" s="298"/>
      <c r="X18" s="298"/>
      <c r="Y18" s="299" t="str">
        <f t="shared" si="6"/>
        <v>A</v>
      </c>
      <c r="Z18"/>
    </row>
    <row r="19" spans="1:26" s="300" customFormat="1" ht="35.1" customHeight="1">
      <c r="A19" s="291">
        <v>5</v>
      </c>
      <c r="B19" s="407" t="s">
        <v>79</v>
      </c>
      <c r="C19" s="408" t="s">
        <v>80</v>
      </c>
      <c r="D19" s="294">
        <v>14</v>
      </c>
      <c r="E19" s="294">
        <v>8</v>
      </c>
      <c r="F19" s="294">
        <v>7</v>
      </c>
      <c r="G19" s="295">
        <f t="shared" si="1"/>
        <v>4.8888888888888893</v>
      </c>
      <c r="H19" s="294">
        <v>7</v>
      </c>
      <c r="I19" s="294">
        <v>9</v>
      </c>
      <c r="J19" s="295">
        <f t="shared" si="2"/>
        <v>4</v>
      </c>
      <c r="K19" s="294">
        <v>11</v>
      </c>
      <c r="L19" s="294">
        <v>12</v>
      </c>
      <c r="M19" s="294">
        <v>10</v>
      </c>
      <c r="N19" s="295">
        <f t="shared" si="3"/>
        <v>10.999999999999998</v>
      </c>
      <c r="O19" s="296">
        <f t="shared" si="0"/>
        <v>19.899999999999999</v>
      </c>
      <c r="P19" s="294">
        <v>19</v>
      </c>
      <c r="Q19" s="294">
        <v>17</v>
      </c>
      <c r="R19" s="294"/>
      <c r="S19" s="294"/>
      <c r="T19" s="294">
        <v>13</v>
      </c>
      <c r="U19" s="297">
        <f t="shared" si="4"/>
        <v>49</v>
      </c>
      <c r="V19" s="298">
        <f t="shared" si="5"/>
        <v>69</v>
      </c>
      <c r="W19" s="298"/>
      <c r="X19" s="298"/>
      <c r="Y19" s="299" t="str">
        <f t="shared" si="6"/>
        <v>B</v>
      </c>
      <c r="Z19"/>
    </row>
    <row r="20" spans="1:26" s="300" customFormat="1" ht="35.1" customHeight="1">
      <c r="A20" s="291">
        <v>6</v>
      </c>
      <c r="B20" s="409" t="s">
        <v>81</v>
      </c>
      <c r="C20" s="410" t="s">
        <v>82</v>
      </c>
      <c r="D20" s="294">
        <v>24.5</v>
      </c>
      <c r="E20" s="294">
        <v>6</v>
      </c>
      <c r="F20" s="294">
        <v>7</v>
      </c>
      <c r="G20" s="295">
        <f t="shared" si="1"/>
        <v>5.6111111111111116</v>
      </c>
      <c r="H20" s="294">
        <v>7</v>
      </c>
      <c r="I20" s="294">
        <v>8</v>
      </c>
      <c r="J20" s="295">
        <f t="shared" si="2"/>
        <v>3.75</v>
      </c>
      <c r="K20" s="294">
        <v>11</v>
      </c>
      <c r="L20" s="294">
        <v>12</v>
      </c>
      <c r="M20" s="294">
        <v>10</v>
      </c>
      <c r="N20" s="295">
        <f t="shared" si="3"/>
        <v>10.999999999999998</v>
      </c>
      <c r="O20" s="296">
        <f t="shared" si="0"/>
        <v>20.399999999999999</v>
      </c>
      <c r="P20" s="294">
        <v>20</v>
      </c>
      <c r="Q20" s="294">
        <v>16</v>
      </c>
      <c r="R20" s="294"/>
      <c r="S20" s="294"/>
      <c r="T20" s="294"/>
      <c r="U20" s="297">
        <f t="shared" si="4"/>
        <v>36</v>
      </c>
      <c r="V20" s="298">
        <f t="shared" si="5"/>
        <v>56</v>
      </c>
      <c r="W20" s="298"/>
      <c r="X20" s="298"/>
      <c r="Y20" s="299" t="str">
        <f t="shared" si="6"/>
        <v>C</v>
      </c>
      <c r="Z20"/>
    </row>
    <row r="21" spans="1:26" s="300" customFormat="1" ht="35.1" customHeight="1">
      <c r="A21" s="291">
        <v>7</v>
      </c>
      <c r="B21" s="409" t="s">
        <v>83</v>
      </c>
      <c r="C21" s="410" t="s">
        <v>84</v>
      </c>
      <c r="D21" s="294">
        <v>25</v>
      </c>
      <c r="E21" s="294">
        <v>5</v>
      </c>
      <c r="F21" s="294">
        <v>4.5</v>
      </c>
      <c r="G21" s="295">
        <f t="shared" si="1"/>
        <v>4.8888888888888893</v>
      </c>
      <c r="H21" s="294">
        <v>7</v>
      </c>
      <c r="I21" s="294">
        <v>9</v>
      </c>
      <c r="J21" s="295">
        <f t="shared" si="2"/>
        <v>4</v>
      </c>
      <c r="K21" s="294">
        <v>11</v>
      </c>
      <c r="L21" s="294">
        <v>12</v>
      </c>
      <c r="M21" s="294">
        <v>10</v>
      </c>
      <c r="N21" s="295">
        <f t="shared" si="3"/>
        <v>10.999999999999998</v>
      </c>
      <c r="O21" s="296">
        <f t="shared" si="0"/>
        <v>19.899999999999999</v>
      </c>
      <c r="P21" s="294">
        <v>21</v>
      </c>
      <c r="Q21" s="294">
        <v>13</v>
      </c>
      <c r="R21" s="294"/>
      <c r="S21" s="294">
        <v>11</v>
      </c>
      <c r="T21" s="294"/>
      <c r="U21" s="297">
        <f t="shared" si="4"/>
        <v>45</v>
      </c>
      <c r="V21" s="298">
        <f t="shared" si="5"/>
        <v>65</v>
      </c>
      <c r="W21" s="298"/>
      <c r="X21" s="298"/>
      <c r="Y21" s="299" t="str">
        <f t="shared" si="6"/>
        <v>B</v>
      </c>
      <c r="Z21"/>
    </row>
    <row r="22" spans="1:26" s="300" customFormat="1" ht="35.1" customHeight="1">
      <c r="A22" s="291">
        <v>8</v>
      </c>
      <c r="B22" s="409" t="s">
        <v>85</v>
      </c>
      <c r="C22" s="410" t="s">
        <v>86</v>
      </c>
      <c r="D22" s="294">
        <v>14.5</v>
      </c>
      <c r="E22" s="294">
        <v>3</v>
      </c>
      <c r="F22" s="294">
        <v>2.5</v>
      </c>
      <c r="G22" s="295">
        <f t="shared" si="1"/>
        <v>2.8333333333333335</v>
      </c>
      <c r="H22" s="294">
        <v>7</v>
      </c>
      <c r="I22" s="294">
        <v>7</v>
      </c>
      <c r="J22" s="295">
        <f t="shared" si="2"/>
        <v>3.5</v>
      </c>
      <c r="K22" s="294">
        <v>9.5</v>
      </c>
      <c r="L22" s="294">
        <v>9</v>
      </c>
      <c r="M22" s="294">
        <v>10</v>
      </c>
      <c r="N22" s="295">
        <f t="shared" si="3"/>
        <v>9.5</v>
      </c>
      <c r="O22" s="296">
        <f t="shared" si="0"/>
        <v>15.8</v>
      </c>
      <c r="P22" s="294">
        <v>17</v>
      </c>
      <c r="Q22" s="294">
        <v>12.5</v>
      </c>
      <c r="R22" s="294"/>
      <c r="S22" s="294">
        <v>5</v>
      </c>
      <c r="T22" s="294"/>
      <c r="U22" s="297">
        <f t="shared" si="4"/>
        <v>34.5</v>
      </c>
      <c r="V22" s="298">
        <f t="shared" si="5"/>
        <v>50</v>
      </c>
      <c r="W22" s="298"/>
      <c r="X22" s="298"/>
      <c r="Y22" s="299" t="str">
        <f t="shared" si="6"/>
        <v>C</v>
      </c>
      <c r="Z22"/>
    </row>
    <row r="23" spans="1:26" s="300" customFormat="1" ht="35.1" customHeight="1">
      <c r="A23" s="291">
        <v>9</v>
      </c>
      <c r="B23" s="409" t="s">
        <v>87</v>
      </c>
      <c r="C23" s="410" t="s">
        <v>88</v>
      </c>
      <c r="D23" s="294">
        <v>19</v>
      </c>
      <c r="E23" s="294">
        <v>6</v>
      </c>
      <c r="F23" s="294">
        <v>6</v>
      </c>
      <c r="G23" s="295">
        <f t="shared" si="1"/>
        <v>4.7777777777777777</v>
      </c>
      <c r="H23" s="294">
        <v>7</v>
      </c>
      <c r="I23" s="294">
        <v>7</v>
      </c>
      <c r="J23" s="295">
        <f t="shared" si="2"/>
        <v>3.5</v>
      </c>
      <c r="K23" s="294">
        <v>9.5</v>
      </c>
      <c r="L23" s="294">
        <v>9</v>
      </c>
      <c r="M23" s="294">
        <v>10</v>
      </c>
      <c r="N23" s="295">
        <f t="shared" si="3"/>
        <v>9.5</v>
      </c>
      <c r="O23" s="296">
        <f t="shared" si="0"/>
        <v>17.8</v>
      </c>
      <c r="P23" s="294">
        <v>22</v>
      </c>
      <c r="Q23" s="294"/>
      <c r="R23" s="294">
        <v>14</v>
      </c>
      <c r="S23" s="294">
        <v>13</v>
      </c>
      <c r="T23" s="294"/>
      <c r="U23" s="297">
        <f t="shared" si="4"/>
        <v>49</v>
      </c>
      <c r="V23" s="298">
        <f t="shared" si="5"/>
        <v>67</v>
      </c>
      <c r="W23" s="298"/>
      <c r="X23" s="298"/>
      <c r="Y23" s="299" t="str">
        <f t="shared" si="6"/>
        <v>B</v>
      </c>
      <c r="Z23"/>
    </row>
    <row r="24" spans="1:26" s="300" customFormat="1" ht="35.1" customHeight="1">
      <c r="A24" s="291">
        <v>10</v>
      </c>
      <c r="B24" s="409" t="s">
        <v>89</v>
      </c>
      <c r="C24" s="410" t="s">
        <v>90</v>
      </c>
      <c r="D24" s="294">
        <v>18.5</v>
      </c>
      <c r="E24" s="294">
        <v>10</v>
      </c>
      <c r="F24" s="294">
        <v>8</v>
      </c>
      <c r="G24" s="295">
        <f t="shared" si="1"/>
        <v>6.0555555555555545</v>
      </c>
      <c r="H24" s="294">
        <v>6</v>
      </c>
      <c r="I24" s="294">
        <v>8</v>
      </c>
      <c r="J24" s="295">
        <f t="shared" si="2"/>
        <v>3.5</v>
      </c>
      <c r="K24" s="294">
        <v>10</v>
      </c>
      <c r="L24" s="294">
        <v>10.5</v>
      </c>
      <c r="M24" s="294">
        <v>11</v>
      </c>
      <c r="N24" s="295">
        <f t="shared" si="3"/>
        <v>10.5</v>
      </c>
      <c r="O24" s="296">
        <f t="shared" si="0"/>
        <v>20.100000000000001</v>
      </c>
      <c r="P24" s="294">
        <v>15</v>
      </c>
      <c r="Q24" s="294">
        <v>10</v>
      </c>
      <c r="R24" s="294"/>
      <c r="S24" s="294"/>
      <c r="T24" s="294">
        <v>14</v>
      </c>
      <c r="U24" s="297">
        <f t="shared" si="4"/>
        <v>39</v>
      </c>
      <c r="V24" s="298">
        <f t="shared" si="5"/>
        <v>59</v>
      </c>
      <c r="W24" s="298"/>
      <c r="X24" s="298"/>
      <c r="Y24" s="299" t="str">
        <f t="shared" si="6"/>
        <v>C</v>
      </c>
      <c r="Z24"/>
    </row>
    <row r="25" spans="1:26" s="300" customFormat="1" ht="35.1" customHeight="1">
      <c r="A25" s="291">
        <v>11</v>
      </c>
      <c r="B25" s="409" t="s">
        <v>91</v>
      </c>
      <c r="C25" s="410" t="s">
        <v>92</v>
      </c>
      <c r="D25" s="294">
        <v>17</v>
      </c>
      <c r="E25" s="294">
        <v>11</v>
      </c>
      <c r="F25" s="294">
        <v>11</v>
      </c>
      <c r="G25" s="295">
        <f t="shared" si="1"/>
        <v>6.7777777777777777</v>
      </c>
      <c r="H25" s="294">
        <v>7</v>
      </c>
      <c r="I25" s="294">
        <v>8</v>
      </c>
      <c r="J25" s="295">
        <f t="shared" si="2"/>
        <v>3.75</v>
      </c>
      <c r="K25" s="294">
        <v>9.5</v>
      </c>
      <c r="L25" s="294">
        <v>9</v>
      </c>
      <c r="M25" s="294">
        <v>12</v>
      </c>
      <c r="N25" s="295">
        <f t="shared" si="3"/>
        <v>10.166666666666666</v>
      </c>
      <c r="O25" s="296">
        <f t="shared" si="0"/>
        <v>20.7</v>
      </c>
      <c r="P25" s="294">
        <v>23</v>
      </c>
      <c r="Q25" s="294">
        <v>19</v>
      </c>
      <c r="R25" s="294"/>
      <c r="S25" s="294">
        <v>14</v>
      </c>
      <c r="T25" s="294"/>
      <c r="U25" s="297">
        <f t="shared" si="4"/>
        <v>56</v>
      </c>
      <c r="V25" s="298">
        <f t="shared" si="5"/>
        <v>77</v>
      </c>
      <c r="W25" s="298"/>
      <c r="X25" s="298"/>
      <c r="Y25" s="299" t="str">
        <f t="shared" si="6"/>
        <v>A</v>
      </c>
      <c r="Z25"/>
    </row>
    <row r="26" spans="1:26" s="300" customFormat="1" ht="35.1" customHeight="1">
      <c r="A26" s="291">
        <v>12</v>
      </c>
      <c r="B26" s="409" t="s">
        <v>93</v>
      </c>
      <c r="C26" s="410" t="s">
        <v>94</v>
      </c>
      <c r="D26" s="294">
        <v>22</v>
      </c>
      <c r="E26" s="294">
        <v>12</v>
      </c>
      <c r="F26" s="294">
        <v>13</v>
      </c>
      <c r="G26" s="295">
        <f t="shared" si="1"/>
        <v>8</v>
      </c>
      <c r="H26" s="294">
        <v>7</v>
      </c>
      <c r="I26" s="294">
        <v>9</v>
      </c>
      <c r="J26" s="295">
        <f t="shared" si="2"/>
        <v>4</v>
      </c>
      <c r="K26" s="294">
        <v>12</v>
      </c>
      <c r="L26" s="294">
        <v>10</v>
      </c>
      <c r="M26" s="294">
        <v>11.5</v>
      </c>
      <c r="N26" s="295">
        <f t="shared" si="3"/>
        <v>11.166666666666666</v>
      </c>
      <c r="O26" s="296">
        <f t="shared" si="0"/>
        <v>23.2</v>
      </c>
      <c r="P26" s="294">
        <v>18</v>
      </c>
      <c r="Q26" s="294">
        <v>10</v>
      </c>
      <c r="R26" s="294"/>
      <c r="S26" s="294">
        <v>15</v>
      </c>
      <c r="T26" s="294"/>
      <c r="U26" s="297">
        <f t="shared" si="4"/>
        <v>43</v>
      </c>
      <c r="V26" s="298">
        <f t="shared" si="5"/>
        <v>66</v>
      </c>
      <c r="W26" s="298"/>
      <c r="X26" s="298"/>
      <c r="Y26" s="299" t="str">
        <f t="shared" si="6"/>
        <v>B</v>
      </c>
      <c r="Z26"/>
    </row>
    <row r="27" spans="1:26" s="300" customFormat="1" ht="35.1" customHeight="1">
      <c r="A27" s="291">
        <v>13</v>
      </c>
      <c r="B27" s="409" t="s">
        <v>95</v>
      </c>
      <c r="C27" s="410" t="s">
        <v>96</v>
      </c>
      <c r="D27" s="294">
        <v>16.5</v>
      </c>
      <c r="E27" s="294">
        <v>8</v>
      </c>
      <c r="F27" s="294">
        <v>8</v>
      </c>
      <c r="G27" s="295">
        <f t="shared" si="1"/>
        <v>5.3888888888888893</v>
      </c>
      <c r="H27" s="294">
        <v>8</v>
      </c>
      <c r="I27" s="294">
        <v>8</v>
      </c>
      <c r="J27" s="295">
        <f t="shared" si="2"/>
        <v>4</v>
      </c>
      <c r="K27" s="294">
        <v>10</v>
      </c>
      <c r="L27" s="294">
        <v>10</v>
      </c>
      <c r="M27" s="294">
        <v>9.5</v>
      </c>
      <c r="N27" s="295">
        <f t="shared" si="3"/>
        <v>9.8333333333333339</v>
      </c>
      <c r="O27" s="296">
        <f t="shared" si="0"/>
        <v>19.2</v>
      </c>
      <c r="P27" s="294">
        <v>16</v>
      </c>
      <c r="Q27" s="294">
        <v>17</v>
      </c>
      <c r="R27" s="294"/>
      <c r="S27" s="294"/>
      <c r="T27" s="294">
        <v>15</v>
      </c>
      <c r="U27" s="297">
        <f t="shared" si="4"/>
        <v>48</v>
      </c>
      <c r="V27" s="298">
        <f t="shared" si="5"/>
        <v>67</v>
      </c>
      <c r="W27" s="298"/>
      <c r="X27" s="298"/>
      <c r="Y27" s="299" t="str">
        <f t="shared" si="6"/>
        <v>B</v>
      </c>
      <c r="Z27"/>
    </row>
    <row r="28" spans="1:26" s="300" customFormat="1" ht="35.1" customHeight="1">
      <c r="A28" s="291">
        <v>14</v>
      </c>
      <c r="B28" s="409" t="s">
        <v>97</v>
      </c>
      <c r="C28" s="410" t="s">
        <v>98</v>
      </c>
      <c r="D28" s="294">
        <v>14.5</v>
      </c>
      <c r="E28" s="294">
        <v>10</v>
      </c>
      <c r="F28" s="294">
        <v>11.5</v>
      </c>
      <c r="G28" s="295">
        <f t="shared" si="1"/>
        <v>6.3888888888888884</v>
      </c>
      <c r="H28" s="294">
        <v>6</v>
      </c>
      <c r="I28" s="294">
        <v>8</v>
      </c>
      <c r="J28" s="295">
        <f t="shared" si="2"/>
        <v>3.5</v>
      </c>
      <c r="K28" s="294">
        <v>10</v>
      </c>
      <c r="L28" s="294">
        <v>10.5</v>
      </c>
      <c r="M28" s="294">
        <v>11</v>
      </c>
      <c r="N28" s="295">
        <f t="shared" si="3"/>
        <v>10.5</v>
      </c>
      <c r="O28" s="296">
        <f t="shared" si="0"/>
        <v>20.399999999999999</v>
      </c>
      <c r="P28" s="294">
        <v>21</v>
      </c>
      <c r="Q28" s="294"/>
      <c r="R28" s="294">
        <v>15</v>
      </c>
      <c r="S28" s="294">
        <v>13</v>
      </c>
      <c r="T28" s="294"/>
      <c r="U28" s="297">
        <f t="shared" si="4"/>
        <v>49</v>
      </c>
      <c r="V28" s="298">
        <f t="shared" si="5"/>
        <v>69</v>
      </c>
      <c r="W28" s="298"/>
      <c r="X28" s="298"/>
      <c r="Y28" s="299" t="str">
        <f t="shared" si="6"/>
        <v>B</v>
      </c>
      <c r="Z28"/>
    </row>
    <row r="29" spans="1:26" s="300" customFormat="1" ht="35.1" customHeight="1">
      <c r="A29" s="291">
        <v>15</v>
      </c>
      <c r="B29" s="409" t="s">
        <v>99</v>
      </c>
      <c r="C29" s="410" t="s">
        <v>100</v>
      </c>
      <c r="D29" s="294">
        <v>10</v>
      </c>
      <c r="E29" s="294">
        <v>13</v>
      </c>
      <c r="F29" s="294">
        <v>10</v>
      </c>
      <c r="G29" s="295">
        <f t="shared" si="1"/>
        <v>6.2222222222222223</v>
      </c>
      <c r="H29" s="294">
        <v>7</v>
      </c>
      <c r="I29" s="294">
        <v>8</v>
      </c>
      <c r="J29" s="295">
        <f t="shared" si="2"/>
        <v>3.75</v>
      </c>
      <c r="K29" s="294">
        <v>11</v>
      </c>
      <c r="L29" s="294">
        <v>12</v>
      </c>
      <c r="M29" s="294">
        <v>10</v>
      </c>
      <c r="N29" s="295">
        <f t="shared" si="3"/>
        <v>10.999999999999998</v>
      </c>
      <c r="O29" s="296">
        <f t="shared" si="0"/>
        <v>21</v>
      </c>
      <c r="P29" s="294">
        <v>18</v>
      </c>
      <c r="Q29" s="294"/>
      <c r="R29" s="294">
        <v>5</v>
      </c>
      <c r="S29" s="294">
        <v>15</v>
      </c>
      <c r="T29" s="294"/>
      <c r="U29" s="297">
        <f t="shared" si="4"/>
        <v>38</v>
      </c>
      <c r="V29" s="298">
        <f t="shared" si="5"/>
        <v>59</v>
      </c>
      <c r="W29" s="298"/>
      <c r="X29" s="298"/>
      <c r="Y29" s="299" t="str">
        <f t="shared" si="6"/>
        <v>C</v>
      </c>
      <c r="Z29"/>
    </row>
    <row r="30" spans="1:26" s="300" customFormat="1" ht="35.1" customHeight="1">
      <c r="A30" s="291">
        <v>16</v>
      </c>
      <c r="B30" s="409" t="s">
        <v>101</v>
      </c>
      <c r="C30" s="410" t="s">
        <v>102</v>
      </c>
      <c r="D30" s="294"/>
      <c r="E30" s="294"/>
      <c r="F30" s="294"/>
      <c r="G30" s="295">
        <f t="shared" si="1"/>
        <v>0</v>
      </c>
      <c r="H30" s="294">
        <v>0</v>
      </c>
      <c r="I30" s="294">
        <v>0</v>
      </c>
      <c r="J30" s="295">
        <f t="shared" si="2"/>
        <v>0</v>
      </c>
      <c r="K30" s="294"/>
      <c r="L30" s="294"/>
      <c r="M30" s="294"/>
      <c r="N30" s="295">
        <f t="shared" si="3"/>
        <v>0</v>
      </c>
      <c r="O30" s="296" t="str">
        <f t="shared" si="0"/>
        <v/>
      </c>
      <c r="P30" s="294"/>
      <c r="Q30" s="294"/>
      <c r="R30" s="294"/>
      <c r="S30" s="294"/>
      <c r="T30" s="294"/>
      <c r="U30" s="297" t="str">
        <f t="shared" si="4"/>
        <v/>
      </c>
      <c r="V30" s="298" t="str">
        <f t="shared" si="5"/>
        <v/>
      </c>
      <c r="W30" s="298"/>
      <c r="X30" s="298"/>
      <c r="Y30" s="299" t="str">
        <f t="shared" si="6"/>
        <v/>
      </c>
      <c r="Z30"/>
    </row>
    <row r="31" spans="1:26" s="300" customFormat="1" ht="35.1" customHeight="1">
      <c r="A31" s="291">
        <v>17</v>
      </c>
      <c r="B31" s="409" t="s">
        <v>103</v>
      </c>
      <c r="C31" s="410" t="s">
        <v>104</v>
      </c>
      <c r="D31" s="294">
        <v>15</v>
      </c>
      <c r="E31" s="294">
        <v>5</v>
      </c>
      <c r="F31" s="294">
        <v>5</v>
      </c>
      <c r="G31" s="295">
        <f t="shared" si="1"/>
        <v>3.888888888888888</v>
      </c>
      <c r="H31" s="294">
        <v>8</v>
      </c>
      <c r="I31" s="294">
        <v>8</v>
      </c>
      <c r="J31" s="295">
        <f t="shared" si="2"/>
        <v>4</v>
      </c>
      <c r="K31" s="294">
        <v>9.5</v>
      </c>
      <c r="L31" s="294">
        <v>9.5</v>
      </c>
      <c r="M31" s="294">
        <v>9</v>
      </c>
      <c r="N31" s="295">
        <f t="shared" si="3"/>
        <v>9.3333333333333339</v>
      </c>
      <c r="O31" s="296">
        <f t="shared" si="0"/>
        <v>17.2</v>
      </c>
      <c r="P31" s="294">
        <v>20</v>
      </c>
      <c r="Q31" s="294"/>
      <c r="R31" s="294">
        <v>9</v>
      </c>
      <c r="S31" s="294">
        <v>11</v>
      </c>
      <c r="T31" s="294"/>
      <c r="U31" s="297">
        <f t="shared" si="4"/>
        <v>40</v>
      </c>
      <c r="V31" s="298">
        <f t="shared" si="5"/>
        <v>57</v>
      </c>
      <c r="W31" s="298"/>
      <c r="X31" s="298"/>
      <c r="Y31" s="299" t="str">
        <f t="shared" si="6"/>
        <v>C</v>
      </c>
      <c r="Z31"/>
    </row>
    <row r="32" spans="1:26" s="300" customFormat="1" ht="35.1" customHeight="1">
      <c r="A32" s="291">
        <v>18</v>
      </c>
      <c r="B32" s="409" t="s">
        <v>105</v>
      </c>
      <c r="C32" s="410" t="s">
        <v>106</v>
      </c>
      <c r="D32" s="294">
        <v>23</v>
      </c>
      <c r="E32" s="294">
        <v>4</v>
      </c>
      <c r="F32" s="294">
        <v>4</v>
      </c>
      <c r="G32" s="295">
        <f t="shared" si="1"/>
        <v>4.333333333333333</v>
      </c>
      <c r="H32" s="294">
        <v>8</v>
      </c>
      <c r="I32" s="294">
        <v>8</v>
      </c>
      <c r="J32" s="295">
        <f t="shared" si="2"/>
        <v>4</v>
      </c>
      <c r="K32" s="294">
        <v>10</v>
      </c>
      <c r="L32" s="294">
        <v>10</v>
      </c>
      <c r="M32" s="294">
        <v>9.5</v>
      </c>
      <c r="N32" s="295">
        <f t="shared" si="3"/>
        <v>9.8333333333333339</v>
      </c>
      <c r="O32" s="296">
        <f t="shared" si="0"/>
        <v>18.2</v>
      </c>
      <c r="P32" s="294">
        <v>11</v>
      </c>
      <c r="Q32" s="294"/>
      <c r="R32" s="294">
        <v>5</v>
      </c>
      <c r="S32" s="294"/>
      <c r="T32" s="294">
        <v>6</v>
      </c>
      <c r="U32" s="297">
        <f t="shared" si="4"/>
        <v>22</v>
      </c>
      <c r="V32" s="298">
        <f t="shared" si="5"/>
        <v>40</v>
      </c>
      <c r="W32" s="298"/>
      <c r="X32" s="298"/>
      <c r="Y32" s="299" t="str">
        <f t="shared" si="6"/>
        <v>D</v>
      </c>
      <c r="Z32"/>
    </row>
    <row r="33" spans="1:26" s="300" customFormat="1" ht="35.1" customHeight="1">
      <c r="A33" s="291">
        <v>19</v>
      </c>
      <c r="B33" s="409" t="s">
        <v>107</v>
      </c>
      <c r="C33" s="410" t="s">
        <v>108</v>
      </c>
      <c r="D33" s="294">
        <v>13</v>
      </c>
      <c r="E33" s="294">
        <v>9</v>
      </c>
      <c r="F33" s="294">
        <v>9</v>
      </c>
      <c r="G33" s="295">
        <f t="shared" si="1"/>
        <v>5.4444444444444438</v>
      </c>
      <c r="H33" s="294">
        <v>7</v>
      </c>
      <c r="I33" s="294">
        <v>8</v>
      </c>
      <c r="J33" s="295">
        <f t="shared" si="2"/>
        <v>3.75</v>
      </c>
      <c r="K33" s="294">
        <v>9.5</v>
      </c>
      <c r="L33" s="294">
        <v>9</v>
      </c>
      <c r="M33" s="294">
        <v>10</v>
      </c>
      <c r="N33" s="295">
        <f t="shared" si="3"/>
        <v>9.5</v>
      </c>
      <c r="O33" s="296">
        <f t="shared" si="0"/>
        <v>18.7</v>
      </c>
      <c r="P33" s="294">
        <v>24</v>
      </c>
      <c r="Q33" s="294">
        <v>17</v>
      </c>
      <c r="R33" s="294"/>
      <c r="S33" s="294"/>
      <c r="T33" s="294">
        <v>16</v>
      </c>
      <c r="U33" s="297">
        <f t="shared" si="4"/>
        <v>57</v>
      </c>
      <c r="V33" s="298">
        <f t="shared" si="5"/>
        <v>76</v>
      </c>
      <c r="W33" s="298"/>
      <c r="X33" s="298"/>
      <c r="Y33" s="299" t="str">
        <f t="shared" si="6"/>
        <v>A</v>
      </c>
      <c r="Z33"/>
    </row>
    <row r="34" spans="1:26" s="300" customFormat="1" ht="35.1" customHeight="1">
      <c r="A34" s="291">
        <v>20</v>
      </c>
      <c r="B34" s="409" t="s">
        <v>109</v>
      </c>
      <c r="C34" s="410" t="s">
        <v>110</v>
      </c>
      <c r="D34" s="294">
        <v>13</v>
      </c>
      <c r="E34" s="294">
        <v>10</v>
      </c>
      <c r="F34" s="294">
        <v>12</v>
      </c>
      <c r="G34" s="295">
        <f t="shared" si="1"/>
        <v>6.333333333333333</v>
      </c>
      <c r="H34" s="294">
        <v>7</v>
      </c>
      <c r="I34" s="294">
        <v>9</v>
      </c>
      <c r="J34" s="295">
        <f t="shared" si="2"/>
        <v>4</v>
      </c>
      <c r="K34" s="294">
        <v>10</v>
      </c>
      <c r="L34" s="294">
        <v>10</v>
      </c>
      <c r="M34" s="294">
        <v>9.5</v>
      </c>
      <c r="N34" s="295">
        <f t="shared" si="3"/>
        <v>9.8333333333333339</v>
      </c>
      <c r="O34" s="296">
        <f t="shared" si="0"/>
        <v>20.2</v>
      </c>
      <c r="P34" s="294">
        <v>19</v>
      </c>
      <c r="Q34" s="294">
        <v>13</v>
      </c>
      <c r="R34" s="294"/>
      <c r="S34" s="294"/>
      <c r="T34" s="294">
        <v>16</v>
      </c>
      <c r="U34" s="297">
        <f t="shared" si="4"/>
        <v>48</v>
      </c>
      <c r="V34" s="298">
        <f t="shared" si="5"/>
        <v>68</v>
      </c>
      <c r="W34" s="298"/>
      <c r="X34" s="298"/>
      <c r="Y34" s="299" t="str">
        <f t="shared" si="6"/>
        <v>B</v>
      </c>
      <c r="Z34"/>
    </row>
    <row r="35" spans="1:26" s="300" customFormat="1" ht="35.1" customHeight="1">
      <c r="A35" s="291">
        <v>21</v>
      </c>
      <c r="B35" s="409" t="s">
        <v>111</v>
      </c>
      <c r="C35" s="410" t="s">
        <v>112</v>
      </c>
      <c r="D35" s="294">
        <v>12</v>
      </c>
      <c r="E35" s="294">
        <v>10</v>
      </c>
      <c r="F35" s="294">
        <v>7</v>
      </c>
      <c r="G35" s="295">
        <f t="shared" si="1"/>
        <v>5.1111111111111107</v>
      </c>
      <c r="H35" s="294">
        <v>6</v>
      </c>
      <c r="I35" s="294">
        <v>8</v>
      </c>
      <c r="J35" s="295">
        <f t="shared" si="2"/>
        <v>3.5</v>
      </c>
      <c r="K35" s="294">
        <v>9.5</v>
      </c>
      <c r="L35" s="294">
        <v>9</v>
      </c>
      <c r="M35" s="294">
        <v>10</v>
      </c>
      <c r="N35" s="295">
        <f t="shared" si="3"/>
        <v>9.5</v>
      </c>
      <c r="O35" s="296">
        <f t="shared" si="0"/>
        <v>18.100000000000001</v>
      </c>
      <c r="P35" s="294">
        <v>22</v>
      </c>
      <c r="Q35" s="294">
        <v>14</v>
      </c>
      <c r="R35" s="294"/>
      <c r="S35" s="294"/>
      <c r="T35" s="294">
        <v>15</v>
      </c>
      <c r="U35" s="297">
        <f t="shared" si="4"/>
        <v>51</v>
      </c>
      <c r="V35" s="298">
        <f t="shared" si="5"/>
        <v>69</v>
      </c>
      <c r="W35" s="298"/>
      <c r="X35" s="298"/>
      <c r="Y35" s="299" t="str">
        <f t="shared" si="6"/>
        <v>B</v>
      </c>
      <c r="Z35"/>
    </row>
    <row r="36" spans="1:26" s="300" customFormat="1" ht="35.1" customHeight="1">
      <c r="A36" s="291">
        <v>22</v>
      </c>
      <c r="B36" s="411" t="s">
        <v>113</v>
      </c>
      <c r="C36" s="412" t="s">
        <v>114</v>
      </c>
      <c r="D36" s="294">
        <v>14.5</v>
      </c>
      <c r="E36" s="294">
        <v>7</v>
      </c>
      <c r="F36" s="294">
        <v>2</v>
      </c>
      <c r="G36" s="295">
        <f t="shared" si="1"/>
        <v>3.6111111111111107</v>
      </c>
      <c r="H36" s="294">
        <v>8</v>
      </c>
      <c r="I36" s="294">
        <v>8</v>
      </c>
      <c r="J36" s="295">
        <f t="shared" si="2"/>
        <v>4</v>
      </c>
      <c r="K36" s="294">
        <v>9.5</v>
      </c>
      <c r="L36" s="294">
        <v>9.5</v>
      </c>
      <c r="M36" s="294">
        <v>9</v>
      </c>
      <c r="N36" s="295">
        <f t="shared" si="3"/>
        <v>9.3333333333333339</v>
      </c>
      <c r="O36" s="296">
        <f t="shared" si="0"/>
        <v>16.899999999999999</v>
      </c>
      <c r="P36" s="294">
        <v>15</v>
      </c>
      <c r="Q36" s="294">
        <v>3</v>
      </c>
      <c r="R36" s="294"/>
      <c r="S36" s="294"/>
      <c r="T36" s="294">
        <v>5</v>
      </c>
      <c r="U36" s="297">
        <f t="shared" si="4"/>
        <v>23</v>
      </c>
      <c r="V36" s="298">
        <f t="shared" si="5"/>
        <v>40</v>
      </c>
      <c r="W36" s="298"/>
      <c r="X36" s="298"/>
      <c r="Y36" s="299" t="str">
        <f t="shared" si="6"/>
        <v>D</v>
      </c>
      <c r="Z36"/>
    </row>
    <row r="37" spans="1:26" s="300" customFormat="1" ht="35.1" customHeight="1">
      <c r="A37" s="291">
        <v>23</v>
      </c>
      <c r="B37" s="409" t="s">
        <v>115</v>
      </c>
      <c r="C37" s="410" t="s">
        <v>116</v>
      </c>
      <c r="D37" s="294">
        <v>12</v>
      </c>
      <c r="E37" s="294">
        <v>10</v>
      </c>
      <c r="F37" s="294">
        <v>10</v>
      </c>
      <c r="G37" s="295">
        <f t="shared" si="1"/>
        <v>5.7777777777777786</v>
      </c>
      <c r="H37" s="294">
        <v>8</v>
      </c>
      <c r="I37" s="294">
        <v>8</v>
      </c>
      <c r="J37" s="295">
        <f t="shared" si="2"/>
        <v>4</v>
      </c>
      <c r="K37" s="294">
        <v>10</v>
      </c>
      <c r="L37" s="294">
        <v>10</v>
      </c>
      <c r="M37" s="294">
        <v>9.5</v>
      </c>
      <c r="N37" s="295">
        <f t="shared" si="3"/>
        <v>9.8333333333333339</v>
      </c>
      <c r="O37" s="296">
        <f t="shared" si="0"/>
        <v>19.600000000000001</v>
      </c>
      <c r="P37" s="294">
        <v>18</v>
      </c>
      <c r="Q37" s="294">
        <v>15</v>
      </c>
      <c r="R37" s="294"/>
      <c r="S37" s="294"/>
      <c r="T37" s="294">
        <v>15</v>
      </c>
      <c r="U37" s="297">
        <f t="shared" si="4"/>
        <v>48</v>
      </c>
      <c r="V37" s="298">
        <f t="shared" si="5"/>
        <v>68</v>
      </c>
      <c r="W37" s="298"/>
      <c r="X37" s="298"/>
      <c r="Y37" s="299" t="str">
        <f t="shared" si="6"/>
        <v>B</v>
      </c>
      <c r="Z37"/>
    </row>
    <row r="38" spans="1:26" s="300" customFormat="1" ht="35.1" customHeight="1">
      <c r="A38" s="291">
        <v>24</v>
      </c>
      <c r="B38" s="409" t="s">
        <v>117</v>
      </c>
      <c r="C38" s="410" t="s">
        <v>118</v>
      </c>
      <c r="D38" s="294">
        <v>10</v>
      </c>
      <c r="E38" s="294">
        <v>4</v>
      </c>
      <c r="F38" s="294">
        <v>3</v>
      </c>
      <c r="G38" s="295">
        <f t="shared" si="1"/>
        <v>2.6666666666666665</v>
      </c>
      <c r="H38" s="294">
        <v>7</v>
      </c>
      <c r="I38" s="294">
        <v>8</v>
      </c>
      <c r="J38" s="295">
        <f t="shared" si="2"/>
        <v>3.75</v>
      </c>
      <c r="K38" s="294">
        <v>9.5</v>
      </c>
      <c r="L38" s="294">
        <v>9</v>
      </c>
      <c r="M38" s="294">
        <v>12</v>
      </c>
      <c r="N38" s="295">
        <f t="shared" si="3"/>
        <v>10.166666666666666</v>
      </c>
      <c r="O38" s="296">
        <f t="shared" si="0"/>
        <v>16.600000000000001</v>
      </c>
      <c r="P38" s="294">
        <v>19</v>
      </c>
      <c r="Q38" s="294">
        <v>11</v>
      </c>
      <c r="R38" s="294"/>
      <c r="S38" s="294"/>
      <c r="T38" s="294">
        <v>9</v>
      </c>
      <c r="U38" s="297">
        <f t="shared" si="4"/>
        <v>39</v>
      </c>
      <c r="V38" s="298">
        <f t="shared" si="5"/>
        <v>56</v>
      </c>
      <c r="W38" s="298"/>
      <c r="X38" s="298"/>
      <c r="Y38" s="299" t="str">
        <f t="shared" si="6"/>
        <v>C</v>
      </c>
      <c r="Z38"/>
    </row>
    <row r="39" spans="1:26" s="300" customFormat="1" ht="35.1" customHeight="1">
      <c r="A39" s="291">
        <v>25</v>
      </c>
      <c r="B39" s="409" t="s">
        <v>119</v>
      </c>
      <c r="C39" s="410" t="s">
        <v>120</v>
      </c>
      <c r="D39" s="294">
        <v>7</v>
      </c>
      <c r="E39" s="294">
        <v>10.5</v>
      </c>
      <c r="F39" s="294">
        <v>10</v>
      </c>
      <c r="G39" s="295">
        <f t="shared" si="1"/>
        <v>5.333333333333333</v>
      </c>
      <c r="H39" s="294">
        <v>7</v>
      </c>
      <c r="I39" s="294">
        <v>8</v>
      </c>
      <c r="J39" s="295">
        <f t="shared" si="2"/>
        <v>3.75</v>
      </c>
      <c r="K39" s="294">
        <v>9.5</v>
      </c>
      <c r="L39" s="294">
        <v>9.5</v>
      </c>
      <c r="M39" s="294">
        <v>9</v>
      </c>
      <c r="N39" s="295">
        <f t="shared" si="3"/>
        <v>9.3333333333333339</v>
      </c>
      <c r="O39" s="296">
        <f t="shared" si="0"/>
        <v>18.399999999999999</v>
      </c>
      <c r="P39" s="294">
        <v>21</v>
      </c>
      <c r="Q39" s="294"/>
      <c r="R39" s="294">
        <v>14</v>
      </c>
      <c r="S39" s="294"/>
      <c r="T39" s="294">
        <v>10</v>
      </c>
      <c r="U39" s="297">
        <f t="shared" si="4"/>
        <v>45</v>
      </c>
      <c r="V39" s="298">
        <f t="shared" si="5"/>
        <v>63</v>
      </c>
      <c r="W39" s="298"/>
      <c r="X39" s="298"/>
      <c r="Y39" s="299" t="str">
        <f t="shared" si="6"/>
        <v>B</v>
      </c>
      <c r="Z39"/>
    </row>
    <row r="40" spans="1:26" s="300" customFormat="1" ht="35.1" customHeight="1">
      <c r="A40" s="291">
        <v>26</v>
      </c>
      <c r="B40" s="409" t="s">
        <v>121</v>
      </c>
      <c r="C40" s="410" t="s">
        <v>122</v>
      </c>
      <c r="D40" s="294">
        <v>22</v>
      </c>
      <c r="E40" s="294">
        <v>6</v>
      </c>
      <c r="F40" s="294">
        <v>6.5</v>
      </c>
      <c r="G40" s="295">
        <f t="shared" si="1"/>
        <v>5.2222222222222223</v>
      </c>
      <c r="H40" s="294">
        <v>7</v>
      </c>
      <c r="I40" s="294">
        <v>8</v>
      </c>
      <c r="J40" s="295">
        <f t="shared" si="2"/>
        <v>3.75</v>
      </c>
      <c r="K40" s="294">
        <v>11</v>
      </c>
      <c r="L40" s="294">
        <v>10.5</v>
      </c>
      <c r="M40" s="294">
        <v>10</v>
      </c>
      <c r="N40" s="295">
        <f t="shared" si="3"/>
        <v>10.499999999999998</v>
      </c>
      <c r="O40" s="296">
        <f t="shared" si="0"/>
        <v>19.5</v>
      </c>
      <c r="P40" s="294">
        <v>15</v>
      </c>
      <c r="Q40" s="294">
        <v>16</v>
      </c>
      <c r="R40" s="294"/>
      <c r="S40" s="294"/>
      <c r="T40" s="294">
        <v>6</v>
      </c>
      <c r="U40" s="297">
        <f t="shared" si="4"/>
        <v>37</v>
      </c>
      <c r="V40" s="298">
        <f t="shared" si="5"/>
        <v>57</v>
      </c>
      <c r="W40" s="298"/>
      <c r="X40" s="298"/>
      <c r="Y40" s="299" t="str">
        <f t="shared" si="6"/>
        <v>C</v>
      </c>
      <c r="Z40"/>
    </row>
    <row r="41" spans="1:26" s="300" customFormat="1" ht="35.1" customHeight="1">
      <c r="A41" s="291">
        <v>27</v>
      </c>
      <c r="B41" s="409" t="s">
        <v>123</v>
      </c>
      <c r="C41" s="410" t="s">
        <v>124</v>
      </c>
      <c r="D41" s="294">
        <v>14</v>
      </c>
      <c r="E41" s="294">
        <v>7</v>
      </c>
      <c r="F41" s="294">
        <v>8</v>
      </c>
      <c r="G41" s="295">
        <f t="shared" si="1"/>
        <v>4.8888888888888893</v>
      </c>
      <c r="H41" s="294">
        <v>7</v>
      </c>
      <c r="I41" s="294">
        <v>8</v>
      </c>
      <c r="J41" s="295">
        <f t="shared" si="2"/>
        <v>3.75</v>
      </c>
      <c r="K41" s="294">
        <v>11</v>
      </c>
      <c r="L41" s="294">
        <v>12</v>
      </c>
      <c r="M41" s="294">
        <v>10</v>
      </c>
      <c r="N41" s="295">
        <f t="shared" si="3"/>
        <v>10.999999999999998</v>
      </c>
      <c r="O41" s="296">
        <f t="shared" si="0"/>
        <v>19.600000000000001</v>
      </c>
      <c r="P41" s="294">
        <v>20</v>
      </c>
      <c r="Q41" s="294">
        <v>15</v>
      </c>
      <c r="R41" s="294"/>
      <c r="S41" s="294"/>
      <c r="T41" s="294">
        <v>14</v>
      </c>
      <c r="U41" s="297">
        <f t="shared" si="4"/>
        <v>49</v>
      </c>
      <c r="V41" s="298">
        <f t="shared" si="5"/>
        <v>69</v>
      </c>
      <c r="W41" s="298"/>
      <c r="X41" s="298"/>
      <c r="Y41" s="299" t="str">
        <f t="shared" si="6"/>
        <v>B</v>
      </c>
      <c r="Z41"/>
    </row>
    <row r="42" spans="1:26" s="300" customFormat="1" ht="35.1" customHeight="1">
      <c r="A42" s="291">
        <v>28</v>
      </c>
      <c r="B42" s="409" t="s">
        <v>125</v>
      </c>
      <c r="C42" s="410" t="s">
        <v>126</v>
      </c>
      <c r="D42" s="294">
        <v>18.5</v>
      </c>
      <c r="E42" s="294">
        <v>7</v>
      </c>
      <c r="F42" s="294">
        <v>8</v>
      </c>
      <c r="G42" s="295">
        <f t="shared" si="1"/>
        <v>5.3888888888888893</v>
      </c>
      <c r="H42" s="294">
        <v>6</v>
      </c>
      <c r="I42" s="294">
        <v>8</v>
      </c>
      <c r="J42" s="295">
        <f t="shared" si="2"/>
        <v>3.5</v>
      </c>
      <c r="K42" s="294">
        <v>10</v>
      </c>
      <c r="L42" s="294">
        <v>10.5</v>
      </c>
      <c r="M42" s="294">
        <v>11</v>
      </c>
      <c r="N42" s="295">
        <f t="shared" si="3"/>
        <v>10.5</v>
      </c>
      <c r="O42" s="296">
        <f t="shared" si="0"/>
        <v>19.399999999999999</v>
      </c>
      <c r="P42" s="294">
        <v>12</v>
      </c>
      <c r="Q42" s="294">
        <v>13</v>
      </c>
      <c r="R42" s="294"/>
      <c r="S42" s="294">
        <v>9</v>
      </c>
      <c r="T42" s="294"/>
      <c r="U42" s="297">
        <f t="shared" si="4"/>
        <v>34</v>
      </c>
      <c r="V42" s="298">
        <f t="shared" si="5"/>
        <v>53</v>
      </c>
      <c r="W42" s="298"/>
      <c r="X42" s="298"/>
      <c r="Y42" s="299" t="str">
        <f t="shared" si="6"/>
        <v>C</v>
      </c>
      <c r="Z42"/>
    </row>
    <row r="43" spans="1:26" s="300" customFormat="1" ht="35.1" customHeight="1">
      <c r="A43" s="291">
        <v>29</v>
      </c>
      <c r="B43" s="409" t="s">
        <v>127</v>
      </c>
      <c r="C43" s="410" t="s">
        <v>128</v>
      </c>
      <c r="D43" s="294">
        <v>4.5</v>
      </c>
      <c r="E43" s="294">
        <v>3</v>
      </c>
      <c r="F43" s="294">
        <v>2</v>
      </c>
      <c r="G43" s="295">
        <f t="shared" si="1"/>
        <v>1.6111111111111109</v>
      </c>
      <c r="H43" s="294">
        <v>7</v>
      </c>
      <c r="I43" s="294">
        <v>8</v>
      </c>
      <c r="J43" s="295">
        <f t="shared" si="2"/>
        <v>3.75</v>
      </c>
      <c r="K43" s="294">
        <v>11</v>
      </c>
      <c r="L43" s="294">
        <v>12</v>
      </c>
      <c r="M43" s="294">
        <v>10</v>
      </c>
      <c r="N43" s="295">
        <f t="shared" si="3"/>
        <v>10.999999999999998</v>
      </c>
      <c r="O43" s="296">
        <f t="shared" si="0"/>
        <v>16.399999999999999</v>
      </c>
      <c r="P43" s="294">
        <v>12</v>
      </c>
      <c r="Q43" s="294">
        <v>17</v>
      </c>
      <c r="R43" s="294"/>
      <c r="S43" s="294"/>
      <c r="T43" s="294">
        <v>14</v>
      </c>
      <c r="U43" s="297">
        <f t="shared" si="4"/>
        <v>43</v>
      </c>
      <c r="V43" s="298">
        <f t="shared" si="5"/>
        <v>59</v>
      </c>
      <c r="W43" s="298"/>
      <c r="X43" s="298"/>
      <c r="Y43" s="299" t="str">
        <f t="shared" si="6"/>
        <v>C</v>
      </c>
      <c r="Z43"/>
    </row>
    <row r="44" spans="1:26" s="300" customFormat="1" ht="35.1" customHeight="1">
      <c r="A44" s="291">
        <v>30</v>
      </c>
      <c r="B44" s="409" t="s">
        <v>129</v>
      </c>
      <c r="C44" s="410" t="s">
        <v>130</v>
      </c>
      <c r="D44" s="294">
        <v>24</v>
      </c>
      <c r="E44" s="294">
        <v>10</v>
      </c>
      <c r="F44" s="294">
        <v>9.5</v>
      </c>
      <c r="G44" s="295">
        <f t="shared" si="1"/>
        <v>7</v>
      </c>
      <c r="H44" s="294">
        <v>6</v>
      </c>
      <c r="I44" s="294">
        <v>8</v>
      </c>
      <c r="J44" s="295">
        <f t="shared" si="2"/>
        <v>3.5</v>
      </c>
      <c r="K44" s="294">
        <v>10</v>
      </c>
      <c r="L44" s="294">
        <v>10.5</v>
      </c>
      <c r="M44" s="294">
        <v>11</v>
      </c>
      <c r="N44" s="295">
        <f t="shared" si="3"/>
        <v>10.5</v>
      </c>
      <c r="O44" s="296">
        <f t="shared" si="0"/>
        <v>21</v>
      </c>
      <c r="P44" s="294">
        <v>18</v>
      </c>
      <c r="Q44" s="294">
        <v>15</v>
      </c>
      <c r="R44" s="294"/>
      <c r="S44" s="294">
        <v>10</v>
      </c>
      <c r="T44" s="294"/>
      <c r="U44" s="297">
        <f t="shared" si="4"/>
        <v>43</v>
      </c>
      <c r="V44" s="298">
        <f t="shared" si="5"/>
        <v>64</v>
      </c>
      <c r="W44" s="298"/>
      <c r="X44" s="298"/>
      <c r="Y44" s="299" t="str">
        <f t="shared" si="6"/>
        <v>B</v>
      </c>
      <c r="Z44"/>
    </row>
    <row r="45" spans="1:26" s="300" customFormat="1" ht="35.1" customHeight="1">
      <c r="A45" s="291">
        <v>31</v>
      </c>
      <c r="B45" s="409" t="s">
        <v>131</v>
      </c>
      <c r="C45" s="410" t="s">
        <v>132</v>
      </c>
      <c r="D45" s="294">
        <v>5.5</v>
      </c>
      <c r="E45" s="294">
        <v>13</v>
      </c>
      <c r="F45" s="294">
        <v>12</v>
      </c>
      <c r="G45" s="295">
        <f t="shared" si="1"/>
        <v>6.166666666666667</v>
      </c>
      <c r="H45" s="294">
        <v>6</v>
      </c>
      <c r="I45" s="294">
        <v>8</v>
      </c>
      <c r="J45" s="295">
        <f t="shared" si="2"/>
        <v>3.5</v>
      </c>
      <c r="K45" s="294">
        <v>10</v>
      </c>
      <c r="L45" s="294">
        <v>10.5</v>
      </c>
      <c r="M45" s="294">
        <v>11</v>
      </c>
      <c r="N45" s="295">
        <f t="shared" si="3"/>
        <v>10.5</v>
      </c>
      <c r="O45" s="296">
        <f t="shared" si="0"/>
        <v>20.2</v>
      </c>
      <c r="P45" s="294">
        <v>17</v>
      </c>
      <c r="Q45" s="294">
        <v>19</v>
      </c>
      <c r="R45" s="294"/>
      <c r="S45" s="294">
        <v>18</v>
      </c>
      <c r="T45" s="294"/>
      <c r="U45" s="297">
        <f t="shared" si="4"/>
        <v>54</v>
      </c>
      <c r="V45" s="298">
        <f t="shared" si="5"/>
        <v>74</v>
      </c>
      <c r="W45" s="298"/>
      <c r="X45" s="298"/>
      <c r="Y45" s="299" t="str">
        <f t="shared" si="6"/>
        <v>A</v>
      </c>
      <c r="Z45"/>
    </row>
    <row r="46" spans="1:26" s="300" customFormat="1" ht="35.1" customHeight="1">
      <c r="A46" s="291">
        <v>32</v>
      </c>
      <c r="B46" s="409" t="s">
        <v>133</v>
      </c>
      <c r="C46" s="410" t="s">
        <v>134</v>
      </c>
      <c r="D46" s="294">
        <v>18</v>
      </c>
      <c r="E46" s="294">
        <v>9</v>
      </c>
      <c r="F46" s="294">
        <v>9</v>
      </c>
      <c r="G46" s="295">
        <f t="shared" si="1"/>
        <v>6</v>
      </c>
      <c r="H46" s="294">
        <v>8</v>
      </c>
      <c r="I46" s="294">
        <v>8</v>
      </c>
      <c r="J46" s="295">
        <f t="shared" si="2"/>
        <v>4</v>
      </c>
      <c r="K46" s="294">
        <v>10</v>
      </c>
      <c r="L46" s="294">
        <v>9</v>
      </c>
      <c r="M46" s="294">
        <v>11</v>
      </c>
      <c r="N46" s="295">
        <f t="shared" si="3"/>
        <v>10</v>
      </c>
      <c r="O46" s="296">
        <f t="shared" si="0"/>
        <v>20</v>
      </c>
      <c r="P46" s="294">
        <v>21</v>
      </c>
      <c r="Q46" s="294">
        <v>14</v>
      </c>
      <c r="R46" s="294"/>
      <c r="S46" s="294"/>
      <c r="T46" s="294">
        <v>18</v>
      </c>
      <c r="U46" s="297">
        <f t="shared" si="4"/>
        <v>53</v>
      </c>
      <c r="V46" s="298">
        <f t="shared" si="5"/>
        <v>73</v>
      </c>
      <c r="W46" s="298"/>
      <c r="X46" s="298"/>
      <c r="Y46" s="299" t="str">
        <f t="shared" si="6"/>
        <v>A</v>
      </c>
      <c r="Z46"/>
    </row>
    <row r="47" spans="1:26" s="300" customFormat="1" ht="35.1" customHeight="1">
      <c r="A47" s="291">
        <v>33</v>
      </c>
      <c r="B47" s="409" t="s">
        <v>135</v>
      </c>
      <c r="C47" s="410" t="s">
        <v>136</v>
      </c>
      <c r="D47" s="294">
        <v>10</v>
      </c>
      <c r="E47" s="294">
        <v>10</v>
      </c>
      <c r="F47" s="294">
        <v>7</v>
      </c>
      <c r="G47" s="295">
        <f t="shared" si="1"/>
        <v>4.8888888888888893</v>
      </c>
      <c r="H47" s="294">
        <v>7</v>
      </c>
      <c r="I47" s="294">
        <v>8</v>
      </c>
      <c r="J47" s="295">
        <f t="shared" si="2"/>
        <v>3.75</v>
      </c>
      <c r="K47" s="294">
        <v>9.5</v>
      </c>
      <c r="L47" s="294">
        <v>9</v>
      </c>
      <c r="M47" s="294">
        <v>10</v>
      </c>
      <c r="N47" s="295">
        <f t="shared" si="3"/>
        <v>9.5</v>
      </c>
      <c r="O47" s="296">
        <f t="shared" si="0"/>
        <v>18.100000000000001</v>
      </c>
      <c r="P47" s="294">
        <v>20</v>
      </c>
      <c r="Q47" s="294"/>
      <c r="R47" s="294">
        <v>15</v>
      </c>
      <c r="S47" s="294">
        <v>6</v>
      </c>
      <c r="T47" s="294"/>
      <c r="U47" s="297">
        <f t="shared" si="4"/>
        <v>41</v>
      </c>
      <c r="V47" s="298">
        <f t="shared" si="5"/>
        <v>59</v>
      </c>
      <c r="W47" s="298"/>
      <c r="X47" s="298"/>
      <c r="Y47" s="299" t="str">
        <f t="shared" si="6"/>
        <v>C</v>
      </c>
      <c r="Z47"/>
    </row>
    <row r="48" spans="1:26" s="300" customFormat="1" ht="35.1" customHeight="1">
      <c r="A48" s="291">
        <v>34</v>
      </c>
      <c r="B48" s="409" t="s">
        <v>137</v>
      </c>
      <c r="C48" s="410" t="s">
        <v>138</v>
      </c>
      <c r="D48" s="294">
        <v>16</v>
      </c>
      <c r="E48" s="294">
        <v>3</v>
      </c>
      <c r="F48" s="294">
        <v>2</v>
      </c>
      <c r="G48" s="295">
        <f t="shared" si="1"/>
        <v>2.8888888888888893</v>
      </c>
      <c r="H48" s="294">
        <v>7</v>
      </c>
      <c r="I48" s="294">
        <v>7</v>
      </c>
      <c r="J48" s="295">
        <f t="shared" si="2"/>
        <v>3.5</v>
      </c>
      <c r="K48" s="294">
        <v>9.5</v>
      </c>
      <c r="L48" s="294">
        <v>9</v>
      </c>
      <c r="M48" s="294">
        <v>10</v>
      </c>
      <c r="N48" s="295">
        <f t="shared" si="3"/>
        <v>9.5</v>
      </c>
      <c r="O48" s="296">
        <f t="shared" si="0"/>
        <v>15.9</v>
      </c>
      <c r="P48" s="294">
        <v>22</v>
      </c>
      <c r="Q48" s="294">
        <v>12</v>
      </c>
      <c r="R48" s="294"/>
      <c r="S48" s="294">
        <v>8</v>
      </c>
      <c r="T48" s="294"/>
      <c r="U48" s="297">
        <f t="shared" si="4"/>
        <v>42</v>
      </c>
      <c r="V48" s="298">
        <f t="shared" si="5"/>
        <v>58</v>
      </c>
      <c r="W48" s="298"/>
      <c r="X48" s="298"/>
      <c r="Y48" s="299" t="str">
        <f t="shared" si="6"/>
        <v>C</v>
      </c>
      <c r="Z48"/>
    </row>
    <row r="49" spans="1:26" s="300" customFormat="1" ht="35.1" customHeight="1">
      <c r="A49" s="291">
        <v>35</v>
      </c>
      <c r="B49" s="409" t="s">
        <v>139</v>
      </c>
      <c r="C49" s="410" t="s">
        <v>140</v>
      </c>
      <c r="D49" s="294">
        <v>14.5</v>
      </c>
      <c r="E49" s="294">
        <v>0</v>
      </c>
      <c r="F49" s="294">
        <v>0</v>
      </c>
      <c r="G49" s="295">
        <f t="shared" si="1"/>
        <v>1.6111111111111109</v>
      </c>
      <c r="H49" s="294">
        <v>0</v>
      </c>
      <c r="I49" s="294">
        <v>0</v>
      </c>
      <c r="J49" s="295">
        <f t="shared" si="2"/>
        <v>0</v>
      </c>
      <c r="K49" s="294">
        <v>12</v>
      </c>
      <c r="L49" s="294">
        <v>10</v>
      </c>
      <c r="M49" s="294">
        <v>9.5</v>
      </c>
      <c r="N49" s="295">
        <f t="shared" si="3"/>
        <v>10.5</v>
      </c>
      <c r="O49" s="296">
        <f t="shared" si="0"/>
        <v>12.1</v>
      </c>
      <c r="P49" s="294">
        <v>10</v>
      </c>
      <c r="Q49" s="294">
        <v>16</v>
      </c>
      <c r="R49" s="294"/>
      <c r="S49" s="294">
        <v>6</v>
      </c>
      <c r="T49" s="294"/>
      <c r="U49" s="297">
        <f t="shared" si="4"/>
        <v>32</v>
      </c>
      <c r="V49" s="298">
        <f t="shared" si="5"/>
        <v>44</v>
      </c>
      <c r="W49" s="298"/>
      <c r="X49" s="298"/>
      <c r="Y49" s="299" t="str">
        <f t="shared" si="6"/>
        <v>D</v>
      </c>
      <c r="Z49"/>
    </row>
    <row r="50" spans="1:26" s="300" customFormat="1" ht="35.1" customHeight="1">
      <c r="A50" s="291">
        <v>36</v>
      </c>
      <c r="B50" s="409" t="s">
        <v>141</v>
      </c>
      <c r="C50" s="413" t="s">
        <v>142</v>
      </c>
      <c r="D50" s="294">
        <v>12</v>
      </c>
      <c r="E50" s="294">
        <v>7</v>
      </c>
      <c r="F50" s="294">
        <v>7</v>
      </c>
      <c r="G50" s="295">
        <f t="shared" si="1"/>
        <v>4.4444444444444455</v>
      </c>
      <c r="H50" s="294">
        <v>8</v>
      </c>
      <c r="I50" s="294">
        <v>8</v>
      </c>
      <c r="J50" s="295">
        <f t="shared" si="2"/>
        <v>4</v>
      </c>
      <c r="K50" s="294">
        <v>10</v>
      </c>
      <c r="L50" s="294">
        <v>9</v>
      </c>
      <c r="M50" s="294">
        <v>11</v>
      </c>
      <c r="N50" s="295">
        <f t="shared" si="3"/>
        <v>10</v>
      </c>
      <c r="O50" s="296">
        <f t="shared" si="0"/>
        <v>18.399999999999999</v>
      </c>
      <c r="P50" s="294">
        <v>11</v>
      </c>
      <c r="Q50" s="294">
        <v>8</v>
      </c>
      <c r="R50" s="294"/>
      <c r="S50" s="294"/>
      <c r="T50" s="294">
        <v>15</v>
      </c>
      <c r="U50" s="297">
        <f t="shared" si="4"/>
        <v>34</v>
      </c>
      <c r="V50" s="298">
        <f t="shared" si="5"/>
        <v>52</v>
      </c>
      <c r="W50" s="298"/>
      <c r="X50" s="298"/>
      <c r="Y50" s="299" t="str">
        <f t="shared" si="6"/>
        <v>C</v>
      </c>
      <c r="Z50"/>
    </row>
    <row r="51" spans="1:26" s="300" customFormat="1" ht="35.1" customHeight="1">
      <c r="A51" s="291">
        <v>37</v>
      </c>
      <c r="B51" s="409" t="s">
        <v>143</v>
      </c>
      <c r="C51" s="413" t="s">
        <v>144</v>
      </c>
      <c r="D51" s="294">
        <v>20</v>
      </c>
      <c r="E51" s="294">
        <v>8</v>
      </c>
      <c r="F51" s="294">
        <v>8</v>
      </c>
      <c r="G51" s="295">
        <f t="shared" si="1"/>
        <v>5.7777777777777786</v>
      </c>
      <c r="H51" s="294">
        <v>7</v>
      </c>
      <c r="I51" s="294">
        <v>7</v>
      </c>
      <c r="J51" s="295">
        <f t="shared" si="2"/>
        <v>3.5</v>
      </c>
      <c r="K51" s="294">
        <v>9.5</v>
      </c>
      <c r="L51" s="294">
        <v>9</v>
      </c>
      <c r="M51" s="294">
        <v>10</v>
      </c>
      <c r="N51" s="295">
        <f t="shared" si="3"/>
        <v>9.5</v>
      </c>
      <c r="O51" s="296">
        <f t="shared" si="0"/>
        <v>18.8</v>
      </c>
      <c r="P51" s="294">
        <v>21</v>
      </c>
      <c r="Q51" s="294">
        <v>14</v>
      </c>
      <c r="R51" s="294"/>
      <c r="S51" s="294"/>
      <c r="T51" s="294">
        <v>15</v>
      </c>
      <c r="U51" s="297">
        <f t="shared" si="4"/>
        <v>50</v>
      </c>
      <c r="V51" s="298">
        <f t="shared" si="5"/>
        <v>69</v>
      </c>
      <c r="W51" s="298"/>
      <c r="X51" s="298"/>
      <c r="Y51" s="299" t="str">
        <f t="shared" si="6"/>
        <v>B</v>
      </c>
      <c r="Z51"/>
    </row>
    <row r="52" spans="1:26" s="300" customFormat="1" ht="35.1" customHeight="1">
      <c r="A52" s="291">
        <v>38</v>
      </c>
      <c r="B52" s="409" t="s">
        <v>145</v>
      </c>
      <c r="C52" s="413" t="s">
        <v>146</v>
      </c>
      <c r="D52" s="294">
        <v>16</v>
      </c>
      <c r="E52" s="294">
        <v>9</v>
      </c>
      <c r="F52" s="294">
        <v>9</v>
      </c>
      <c r="G52" s="295">
        <f t="shared" si="1"/>
        <v>5.7777777777777786</v>
      </c>
      <c r="H52" s="294">
        <v>8</v>
      </c>
      <c r="I52" s="294">
        <v>7</v>
      </c>
      <c r="J52" s="295">
        <f t="shared" si="2"/>
        <v>3.75</v>
      </c>
      <c r="K52" s="294">
        <v>9.5</v>
      </c>
      <c r="L52" s="294">
        <v>9</v>
      </c>
      <c r="M52" s="294">
        <v>12</v>
      </c>
      <c r="N52" s="295">
        <f t="shared" si="3"/>
        <v>10.166666666666666</v>
      </c>
      <c r="O52" s="296">
        <f t="shared" si="0"/>
        <v>19.7</v>
      </c>
      <c r="P52" s="294">
        <v>27</v>
      </c>
      <c r="Q52" s="294">
        <v>9</v>
      </c>
      <c r="R52" s="294"/>
      <c r="S52" s="294"/>
      <c r="T52" s="294">
        <v>10</v>
      </c>
      <c r="U52" s="297">
        <f t="shared" si="4"/>
        <v>46</v>
      </c>
      <c r="V52" s="298">
        <f t="shared" si="5"/>
        <v>66</v>
      </c>
      <c r="W52" s="298"/>
      <c r="X52" s="298"/>
      <c r="Y52" s="299" t="str">
        <f t="shared" si="6"/>
        <v>B</v>
      </c>
      <c r="Z52"/>
    </row>
    <row r="53" spans="1:26" s="300" customFormat="1" ht="35.1" customHeight="1">
      <c r="A53" s="291">
        <v>39</v>
      </c>
      <c r="B53" s="409" t="s">
        <v>147</v>
      </c>
      <c r="C53" s="413" t="s">
        <v>148</v>
      </c>
      <c r="D53" s="294">
        <v>10</v>
      </c>
      <c r="E53" s="294">
        <v>10</v>
      </c>
      <c r="F53" s="294">
        <v>9</v>
      </c>
      <c r="G53" s="295">
        <f t="shared" si="1"/>
        <v>5.333333333333333</v>
      </c>
      <c r="H53" s="294">
        <v>7</v>
      </c>
      <c r="I53" s="294">
        <v>7</v>
      </c>
      <c r="J53" s="295">
        <f t="shared" si="2"/>
        <v>3.5</v>
      </c>
      <c r="K53" s="294">
        <v>9.5</v>
      </c>
      <c r="L53" s="294">
        <v>9</v>
      </c>
      <c r="M53" s="294">
        <v>10</v>
      </c>
      <c r="N53" s="295">
        <f t="shared" si="3"/>
        <v>9.5</v>
      </c>
      <c r="O53" s="296">
        <f t="shared" si="0"/>
        <v>18.3</v>
      </c>
      <c r="P53" s="294">
        <v>18</v>
      </c>
      <c r="Q53" s="294">
        <v>16</v>
      </c>
      <c r="R53" s="294"/>
      <c r="S53" s="294"/>
      <c r="T53" s="294">
        <v>15</v>
      </c>
      <c r="U53" s="297">
        <f t="shared" si="4"/>
        <v>49</v>
      </c>
      <c r="V53" s="298">
        <f t="shared" si="5"/>
        <v>67</v>
      </c>
      <c r="W53" s="298"/>
      <c r="X53" s="298"/>
      <c r="Y53" s="299" t="str">
        <f t="shared" si="6"/>
        <v>B</v>
      </c>
      <c r="Z53"/>
    </row>
    <row r="54" spans="1:26" s="300" customFormat="1" ht="35.1" customHeight="1">
      <c r="A54" s="291">
        <v>40</v>
      </c>
      <c r="B54" s="409" t="s">
        <v>149</v>
      </c>
      <c r="C54" s="413" t="s">
        <v>150</v>
      </c>
      <c r="D54" s="294">
        <v>20</v>
      </c>
      <c r="E54" s="294">
        <v>10</v>
      </c>
      <c r="F54" s="294">
        <v>11</v>
      </c>
      <c r="G54" s="295">
        <f t="shared" si="1"/>
        <v>6.8888888888888884</v>
      </c>
      <c r="H54" s="294">
        <v>6</v>
      </c>
      <c r="I54" s="294">
        <v>8</v>
      </c>
      <c r="J54" s="295">
        <f t="shared" si="2"/>
        <v>3.5</v>
      </c>
      <c r="K54" s="294">
        <v>10</v>
      </c>
      <c r="L54" s="294">
        <v>10.5</v>
      </c>
      <c r="M54" s="294">
        <v>11</v>
      </c>
      <c r="N54" s="295">
        <f t="shared" si="3"/>
        <v>10.5</v>
      </c>
      <c r="O54" s="296">
        <f t="shared" si="0"/>
        <v>20.9</v>
      </c>
      <c r="P54" s="294">
        <v>17</v>
      </c>
      <c r="Q54" s="294">
        <v>11</v>
      </c>
      <c r="R54" s="294"/>
      <c r="S54" s="294"/>
      <c r="T54" s="294">
        <v>16</v>
      </c>
      <c r="U54" s="297">
        <f t="shared" si="4"/>
        <v>44</v>
      </c>
      <c r="V54" s="298">
        <f t="shared" si="5"/>
        <v>65</v>
      </c>
      <c r="W54" s="298"/>
      <c r="X54" s="298"/>
      <c r="Y54" s="299" t="str">
        <f t="shared" si="6"/>
        <v>B</v>
      </c>
      <c r="Z54"/>
    </row>
    <row r="55" spans="1:26" s="300" customFormat="1" ht="35.1" customHeight="1">
      <c r="A55" s="291">
        <v>41</v>
      </c>
      <c r="B55" s="409" t="s">
        <v>151</v>
      </c>
      <c r="C55" s="413" t="s">
        <v>152</v>
      </c>
      <c r="D55" s="294">
        <v>17</v>
      </c>
      <c r="E55" s="294">
        <v>12</v>
      </c>
      <c r="F55" s="294">
        <v>12</v>
      </c>
      <c r="G55" s="295">
        <f t="shared" si="1"/>
        <v>7.2222222222222241</v>
      </c>
      <c r="H55" s="294">
        <v>8</v>
      </c>
      <c r="I55" s="294">
        <v>7</v>
      </c>
      <c r="J55" s="295">
        <f t="shared" si="2"/>
        <v>3.75</v>
      </c>
      <c r="K55" s="294">
        <v>10</v>
      </c>
      <c r="L55" s="294">
        <v>9</v>
      </c>
      <c r="M55" s="294">
        <v>11</v>
      </c>
      <c r="N55" s="295">
        <f t="shared" si="3"/>
        <v>10</v>
      </c>
      <c r="O55" s="296">
        <f t="shared" si="0"/>
        <v>21</v>
      </c>
      <c r="P55" s="294">
        <v>23</v>
      </c>
      <c r="Q55" s="294"/>
      <c r="R55" s="294">
        <v>16</v>
      </c>
      <c r="S55" s="294"/>
      <c r="T55" s="294">
        <v>16</v>
      </c>
      <c r="U55" s="297">
        <f t="shared" si="4"/>
        <v>55</v>
      </c>
      <c r="V55" s="298">
        <f t="shared" si="5"/>
        <v>76</v>
      </c>
      <c r="W55" s="298"/>
      <c r="X55" s="298"/>
      <c r="Y55" s="299" t="str">
        <f t="shared" si="6"/>
        <v>A</v>
      </c>
      <c r="Z55"/>
    </row>
    <row r="56" spans="1:26" s="300" customFormat="1" ht="35.1" customHeight="1">
      <c r="A56" s="291">
        <v>42</v>
      </c>
      <c r="B56" s="409" t="s">
        <v>153</v>
      </c>
      <c r="C56" s="413" t="s">
        <v>154</v>
      </c>
      <c r="D56" s="294">
        <v>18</v>
      </c>
      <c r="E56" s="294">
        <v>10</v>
      </c>
      <c r="F56" s="294">
        <v>11</v>
      </c>
      <c r="G56" s="295">
        <f t="shared" si="1"/>
        <v>6.666666666666667</v>
      </c>
      <c r="H56" s="294">
        <v>8</v>
      </c>
      <c r="I56" s="294">
        <v>8</v>
      </c>
      <c r="J56" s="295">
        <f t="shared" si="2"/>
        <v>4</v>
      </c>
      <c r="K56" s="294">
        <v>10</v>
      </c>
      <c r="L56" s="294">
        <v>10</v>
      </c>
      <c r="M56" s="294">
        <v>9.5</v>
      </c>
      <c r="N56" s="295">
        <f t="shared" si="3"/>
        <v>9.8333333333333339</v>
      </c>
      <c r="O56" s="296">
        <f t="shared" si="0"/>
        <v>20.5</v>
      </c>
      <c r="P56" s="294">
        <v>23</v>
      </c>
      <c r="Q56" s="294"/>
      <c r="R56" s="294">
        <v>16</v>
      </c>
      <c r="S56" s="294"/>
      <c r="T56" s="294">
        <v>14</v>
      </c>
      <c r="U56" s="297">
        <f t="shared" si="4"/>
        <v>53</v>
      </c>
      <c r="V56" s="298">
        <f t="shared" si="5"/>
        <v>74</v>
      </c>
      <c r="W56" s="298"/>
      <c r="X56" s="298"/>
      <c r="Y56" s="299" t="str">
        <f t="shared" si="6"/>
        <v>A</v>
      </c>
      <c r="Z56"/>
    </row>
    <row r="57" spans="1:26" s="300" customFormat="1" ht="35.1" customHeight="1">
      <c r="A57" s="291">
        <v>43</v>
      </c>
      <c r="B57" s="409" t="s">
        <v>155</v>
      </c>
      <c r="C57" s="413" t="s">
        <v>156</v>
      </c>
      <c r="D57" s="294">
        <v>20</v>
      </c>
      <c r="E57" s="294">
        <v>11</v>
      </c>
      <c r="F57" s="294">
        <v>10</v>
      </c>
      <c r="G57" s="295">
        <f t="shared" si="1"/>
        <v>6.8888888888888884</v>
      </c>
      <c r="H57" s="294">
        <v>7</v>
      </c>
      <c r="I57" s="294">
        <v>8</v>
      </c>
      <c r="J57" s="295">
        <f t="shared" si="2"/>
        <v>3.75</v>
      </c>
      <c r="K57" s="294">
        <v>12</v>
      </c>
      <c r="L57" s="294">
        <v>10</v>
      </c>
      <c r="M57" s="294">
        <v>11.5</v>
      </c>
      <c r="N57" s="295">
        <f t="shared" si="3"/>
        <v>11.166666666666666</v>
      </c>
      <c r="O57" s="296">
        <f t="shared" si="0"/>
        <v>21.8</v>
      </c>
      <c r="P57" s="294">
        <v>20</v>
      </c>
      <c r="Q57" s="294">
        <v>8</v>
      </c>
      <c r="R57" s="294"/>
      <c r="S57" s="294">
        <v>9</v>
      </c>
      <c r="T57" s="294"/>
      <c r="U57" s="297">
        <f t="shared" si="4"/>
        <v>37</v>
      </c>
      <c r="V57" s="298">
        <f t="shared" si="5"/>
        <v>59</v>
      </c>
      <c r="W57" s="298"/>
      <c r="X57" s="298"/>
      <c r="Y57" s="299" t="str">
        <f t="shared" si="6"/>
        <v>C</v>
      </c>
      <c r="Z57"/>
    </row>
    <row r="58" spans="1:26" s="300" customFormat="1" ht="35.1" customHeight="1">
      <c r="A58" s="291">
        <v>44</v>
      </c>
      <c r="B58" s="409" t="s">
        <v>157</v>
      </c>
      <c r="C58" s="413" t="s">
        <v>158</v>
      </c>
      <c r="D58" s="294">
        <v>21</v>
      </c>
      <c r="E58" s="294">
        <v>5.5</v>
      </c>
      <c r="F58" s="294">
        <v>5</v>
      </c>
      <c r="G58" s="295">
        <f t="shared" si="1"/>
        <v>4.666666666666667</v>
      </c>
      <c r="H58" s="294">
        <v>6</v>
      </c>
      <c r="I58" s="294">
        <v>8</v>
      </c>
      <c r="J58" s="295">
        <f t="shared" si="2"/>
        <v>3.5</v>
      </c>
      <c r="K58" s="294">
        <v>10</v>
      </c>
      <c r="L58" s="294">
        <v>10.5</v>
      </c>
      <c r="M58" s="294">
        <v>11</v>
      </c>
      <c r="N58" s="295">
        <f t="shared" si="3"/>
        <v>10.5</v>
      </c>
      <c r="O58" s="296">
        <f t="shared" si="0"/>
        <v>18.7</v>
      </c>
      <c r="P58" s="294">
        <v>16</v>
      </c>
      <c r="Q58" s="294"/>
      <c r="R58" s="294">
        <v>15</v>
      </c>
      <c r="S58" s="294"/>
      <c r="T58" s="294">
        <v>17</v>
      </c>
      <c r="U58" s="297">
        <f t="shared" si="4"/>
        <v>48</v>
      </c>
      <c r="V58" s="298">
        <f t="shared" si="5"/>
        <v>67</v>
      </c>
      <c r="W58" s="298"/>
      <c r="X58" s="298"/>
      <c r="Y58" s="299" t="str">
        <f t="shared" si="6"/>
        <v>B</v>
      </c>
      <c r="Z58"/>
    </row>
    <row r="59" spans="1:26" s="300" customFormat="1" ht="35.1" customHeight="1">
      <c r="A59" s="291">
        <v>45</v>
      </c>
      <c r="B59" s="409" t="s">
        <v>159</v>
      </c>
      <c r="C59" s="413" t="s">
        <v>160</v>
      </c>
      <c r="D59" s="294">
        <v>25</v>
      </c>
      <c r="E59" s="294">
        <v>13</v>
      </c>
      <c r="F59" s="294">
        <v>12</v>
      </c>
      <c r="G59" s="295">
        <f t="shared" si="1"/>
        <v>8.3333333333333339</v>
      </c>
      <c r="H59" s="294">
        <v>8</v>
      </c>
      <c r="I59" s="294">
        <v>7</v>
      </c>
      <c r="J59" s="295">
        <f t="shared" si="2"/>
        <v>3.75</v>
      </c>
      <c r="K59" s="294">
        <v>9.5</v>
      </c>
      <c r="L59" s="294">
        <v>9</v>
      </c>
      <c r="M59" s="294">
        <v>12</v>
      </c>
      <c r="N59" s="295">
        <f t="shared" si="3"/>
        <v>10.166666666666666</v>
      </c>
      <c r="O59" s="296">
        <f t="shared" si="0"/>
        <v>22.3</v>
      </c>
      <c r="P59" s="294">
        <v>20</v>
      </c>
      <c r="Q59" s="294">
        <v>15</v>
      </c>
      <c r="R59" s="294"/>
      <c r="S59" s="294"/>
      <c r="T59" s="294">
        <v>12</v>
      </c>
      <c r="U59" s="297">
        <f t="shared" si="4"/>
        <v>47</v>
      </c>
      <c r="V59" s="298">
        <f t="shared" si="5"/>
        <v>69</v>
      </c>
      <c r="W59" s="298"/>
      <c r="X59" s="298"/>
      <c r="Y59" s="299" t="str">
        <f t="shared" si="6"/>
        <v>B</v>
      </c>
      <c r="Z59"/>
    </row>
    <row r="60" spans="1:26" s="300" customFormat="1" ht="35.1" customHeight="1">
      <c r="A60" s="291">
        <v>46</v>
      </c>
      <c r="B60" s="409" t="s">
        <v>161</v>
      </c>
      <c r="C60" s="413" t="s">
        <v>162</v>
      </c>
      <c r="D60" s="294">
        <v>28</v>
      </c>
      <c r="E60" s="294">
        <v>14</v>
      </c>
      <c r="F60" s="294">
        <v>14</v>
      </c>
      <c r="G60" s="295">
        <f t="shared" si="1"/>
        <v>9.3333333333333339</v>
      </c>
      <c r="H60" s="294">
        <v>7</v>
      </c>
      <c r="I60" s="294">
        <v>8</v>
      </c>
      <c r="J60" s="295">
        <f t="shared" si="2"/>
        <v>3.75</v>
      </c>
      <c r="K60" s="294">
        <v>10</v>
      </c>
      <c r="L60" s="294">
        <v>10.5</v>
      </c>
      <c r="M60" s="294">
        <v>11</v>
      </c>
      <c r="N60" s="295">
        <f t="shared" si="3"/>
        <v>10.5</v>
      </c>
      <c r="O60" s="296">
        <f t="shared" si="0"/>
        <v>23.6</v>
      </c>
      <c r="P60" s="294">
        <v>18</v>
      </c>
      <c r="Q60" s="294">
        <v>19</v>
      </c>
      <c r="R60" s="294"/>
      <c r="S60" s="294"/>
      <c r="T60" s="294">
        <v>16</v>
      </c>
      <c r="U60" s="297">
        <f t="shared" si="4"/>
        <v>53</v>
      </c>
      <c r="V60" s="298">
        <f t="shared" si="5"/>
        <v>77</v>
      </c>
      <c r="W60" s="298"/>
      <c r="X60" s="298"/>
      <c r="Y60" s="299" t="str">
        <f t="shared" si="6"/>
        <v>A</v>
      </c>
      <c r="Z60"/>
    </row>
    <row r="61" spans="1:26" s="300" customFormat="1" ht="35.1" customHeight="1">
      <c r="A61" s="291">
        <v>47</v>
      </c>
      <c r="B61" s="409" t="s">
        <v>163</v>
      </c>
      <c r="C61" s="410" t="s">
        <v>164</v>
      </c>
      <c r="D61" s="294">
        <v>17</v>
      </c>
      <c r="E61" s="294">
        <v>8.5</v>
      </c>
      <c r="F61" s="294">
        <v>7</v>
      </c>
      <c r="G61" s="295">
        <f t="shared" si="1"/>
        <v>5.333333333333333</v>
      </c>
      <c r="H61" s="294">
        <v>8</v>
      </c>
      <c r="I61" s="294">
        <v>8</v>
      </c>
      <c r="J61" s="295">
        <f t="shared" si="2"/>
        <v>4</v>
      </c>
      <c r="K61" s="294">
        <v>10</v>
      </c>
      <c r="L61" s="294">
        <v>10</v>
      </c>
      <c r="M61" s="294">
        <v>9.5</v>
      </c>
      <c r="N61" s="295">
        <f t="shared" si="3"/>
        <v>9.8333333333333339</v>
      </c>
      <c r="O61" s="296">
        <f t="shared" si="0"/>
        <v>19.2</v>
      </c>
      <c r="P61" s="294">
        <v>21</v>
      </c>
      <c r="Q61" s="294"/>
      <c r="R61" s="294">
        <v>13</v>
      </c>
      <c r="S61" s="294">
        <v>16</v>
      </c>
      <c r="T61" s="294"/>
      <c r="U61" s="297">
        <f t="shared" si="4"/>
        <v>50</v>
      </c>
      <c r="V61" s="298">
        <f t="shared" si="5"/>
        <v>69</v>
      </c>
      <c r="W61" s="298"/>
      <c r="X61" s="298"/>
      <c r="Y61" s="299" t="str">
        <f t="shared" si="6"/>
        <v>B</v>
      </c>
      <c r="Z61"/>
    </row>
    <row r="62" spans="1:26" s="300" customFormat="1" ht="35.1" customHeight="1">
      <c r="A62" s="291">
        <v>48</v>
      </c>
      <c r="B62" s="409" t="s">
        <v>165</v>
      </c>
      <c r="C62" s="410" t="s">
        <v>166</v>
      </c>
      <c r="D62" s="294">
        <v>13</v>
      </c>
      <c r="E62" s="294">
        <v>7</v>
      </c>
      <c r="F62" s="294">
        <v>6</v>
      </c>
      <c r="G62" s="295">
        <f t="shared" si="1"/>
        <v>4.333333333333333</v>
      </c>
      <c r="H62" s="294">
        <v>8</v>
      </c>
      <c r="I62" s="294">
        <v>7</v>
      </c>
      <c r="J62" s="295">
        <f t="shared" si="2"/>
        <v>3.75</v>
      </c>
      <c r="K62" s="294">
        <v>9.5</v>
      </c>
      <c r="L62" s="294">
        <v>9</v>
      </c>
      <c r="M62" s="294">
        <v>12</v>
      </c>
      <c r="N62" s="295">
        <f t="shared" si="3"/>
        <v>10.166666666666666</v>
      </c>
      <c r="O62" s="296">
        <f t="shared" si="0"/>
        <v>18.3</v>
      </c>
      <c r="P62" s="294">
        <v>24</v>
      </c>
      <c r="Q62" s="294"/>
      <c r="R62" s="294">
        <v>13</v>
      </c>
      <c r="S62" s="294"/>
      <c r="T62" s="294">
        <v>16</v>
      </c>
      <c r="U62" s="297">
        <f t="shared" si="4"/>
        <v>53</v>
      </c>
      <c r="V62" s="298">
        <f t="shared" si="5"/>
        <v>71</v>
      </c>
      <c r="W62" s="298"/>
      <c r="X62" s="298"/>
      <c r="Y62" s="299" t="str">
        <f t="shared" si="6"/>
        <v>A</v>
      </c>
      <c r="Z62"/>
    </row>
    <row r="63" spans="1:26" s="300" customFormat="1" ht="35.1" customHeight="1">
      <c r="A63" s="291">
        <v>49</v>
      </c>
      <c r="B63" s="409" t="s">
        <v>167</v>
      </c>
      <c r="C63" s="410" t="s">
        <v>168</v>
      </c>
      <c r="D63" s="294">
        <v>10</v>
      </c>
      <c r="E63" s="294">
        <v>6.5</v>
      </c>
      <c r="F63" s="294">
        <v>6</v>
      </c>
      <c r="G63" s="295">
        <f t="shared" si="1"/>
        <v>3.888888888888888</v>
      </c>
      <c r="H63" s="294">
        <v>8</v>
      </c>
      <c r="I63" s="294">
        <v>7</v>
      </c>
      <c r="J63" s="295">
        <f t="shared" si="2"/>
        <v>3.75</v>
      </c>
      <c r="K63" s="294">
        <v>9.5</v>
      </c>
      <c r="L63" s="294">
        <v>9</v>
      </c>
      <c r="M63" s="294">
        <v>12</v>
      </c>
      <c r="N63" s="295">
        <f t="shared" si="3"/>
        <v>10.166666666666666</v>
      </c>
      <c r="O63" s="296">
        <f t="shared" si="0"/>
        <v>17.8</v>
      </c>
      <c r="P63" s="294"/>
      <c r="Q63" s="294"/>
      <c r="R63" s="294"/>
      <c r="S63" s="294"/>
      <c r="T63" s="294"/>
      <c r="U63" s="297" t="str">
        <f t="shared" si="4"/>
        <v/>
      </c>
      <c r="V63" s="298">
        <f t="shared" si="5"/>
        <v>18</v>
      </c>
      <c r="W63" s="298"/>
      <c r="X63" s="298"/>
      <c r="Y63" s="299" t="str">
        <f t="shared" si="6"/>
        <v/>
      </c>
      <c r="Z63"/>
    </row>
    <row r="64" spans="1:26" s="300" customFormat="1" ht="35.1" customHeight="1">
      <c r="A64" s="291">
        <v>50</v>
      </c>
      <c r="B64" s="409" t="s">
        <v>169</v>
      </c>
      <c r="C64" s="410" t="s">
        <v>170</v>
      </c>
      <c r="D64" s="294">
        <v>8</v>
      </c>
      <c r="E64" s="294">
        <v>8</v>
      </c>
      <c r="F64" s="294">
        <v>8</v>
      </c>
      <c r="G64" s="295">
        <f t="shared" si="1"/>
        <v>4.4444444444444455</v>
      </c>
      <c r="H64" s="294">
        <v>7</v>
      </c>
      <c r="I64" s="294">
        <v>7</v>
      </c>
      <c r="J64" s="295">
        <f t="shared" si="2"/>
        <v>3.5</v>
      </c>
      <c r="K64" s="294">
        <v>9.5</v>
      </c>
      <c r="L64" s="294">
        <v>9</v>
      </c>
      <c r="M64" s="294">
        <v>10</v>
      </c>
      <c r="N64" s="295">
        <f t="shared" si="3"/>
        <v>9.5</v>
      </c>
      <c r="O64" s="296">
        <f t="shared" si="0"/>
        <v>17.399999999999999</v>
      </c>
      <c r="P64" s="294">
        <v>26</v>
      </c>
      <c r="Q64" s="294"/>
      <c r="R64" s="294">
        <v>12</v>
      </c>
      <c r="S64" s="294"/>
      <c r="T64" s="294">
        <v>12</v>
      </c>
      <c r="U64" s="297">
        <f t="shared" si="4"/>
        <v>50</v>
      </c>
      <c r="V64" s="298">
        <f t="shared" si="5"/>
        <v>67</v>
      </c>
      <c r="W64" s="298"/>
      <c r="X64" s="298"/>
      <c r="Y64" s="299" t="str">
        <f t="shared" si="6"/>
        <v>B</v>
      </c>
      <c r="Z64"/>
    </row>
    <row r="65" spans="1:26" s="300" customFormat="1" ht="35.1" customHeight="1">
      <c r="A65" s="291">
        <v>51</v>
      </c>
      <c r="B65" s="409" t="s">
        <v>171</v>
      </c>
      <c r="C65" s="410" t="s">
        <v>172</v>
      </c>
      <c r="D65" s="294">
        <v>10.5</v>
      </c>
      <c r="E65" s="294">
        <v>13</v>
      </c>
      <c r="F65" s="294">
        <v>10</v>
      </c>
      <c r="G65" s="295">
        <f t="shared" si="1"/>
        <v>6.2777777777777777</v>
      </c>
      <c r="H65" s="294">
        <v>7</v>
      </c>
      <c r="I65" s="294">
        <v>8</v>
      </c>
      <c r="J65" s="295">
        <f t="shared" si="2"/>
        <v>3.75</v>
      </c>
      <c r="K65" s="294">
        <v>9.5</v>
      </c>
      <c r="L65" s="294">
        <v>9</v>
      </c>
      <c r="M65" s="294">
        <v>10</v>
      </c>
      <c r="N65" s="295">
        <f t="shared" si="3"/>
        <v>9.5</v>
      </c>
      <c r="O65" s="296">
        <f t="shared" si="0"/>
        <v>19.5</v>
      </c>
      <c r="P65" s="294">
        <v>24</v>
      </c>
      <c r="Q65" s="294">
        <v>18</v>
      </c>
      <c r="R65" s="294"/>
      <c r="S65" s="294"/>
      <c r="T65" s="294">
        <v>18</v>
      </c>
      <c r="U65" s="297">
        <f t="shared" si="4"/>
        <v>60</v>
      </c>
      <c r="V65" s="298">
        <f t="shared" si="5"/>
        <v>80</v>
      </c>
      <c r="W65" s="298"/>
      <c r="X65" s="298"/>
      <c r="Y65" s="299" t="str">
        <f t="shared" si="6"/>
        <v>A</v>
      </c>
      <c r="Z65"/>
    </row>
    <row r="66" spans="1:26" s="300" customFormat="1" ht="35.1" customHeight="1">
      <c r="A66" s="291">
        <v>52</v>
      </c>
      <c r="B66" s="409" t="s">
        <v>173</v>
      </c>
      <c r="C66" s="410" t="s">
        <v>174</v>
      </c>
      <c r="D66" s="294">
        <v>22.5</v>
      </c>
      <c r="E66" s="294">
        <v>13</v>
      </c>
      <c r="F66" s="294">
        <v>13</v>
      </c>
      <c r="G66" s="295">
        <f t="shared" si="1"/>
        <v>8.2777777777777786</v>
      </c>
      <c r="H66" s="294">
        <v>8</v>
      </c>
      <c r="I66" s="294">
        <v>7</v>
      </c>
      <c r="J66" s="295">
        <f t="shared" si="2"/>
        <v>3.75</v>
      </c>
      <c r="K66" s="294">
        <v>9.5</v>
      </c>
      <c r="L66" s="294">
        <v>9</v>
      </c>
      <c r="M66" s="294">
        <v>12</v>
      </c>
      <c r="N66" s="295">
        <f t="shared" si="3"/>
        <v>10.166666666666666</v>
      </c>
      <c r="O66" s="296">
        <f t="shared" si="0"/>
        <v>22.2</v>
      </c>
      <c r="P66" s="294">
        <v>23</v>
      </c>
      <c r="Q66" s="294">
        <v>16</v>
      </c>
      <c r="R66" s="294"/>
      <c r="S66" s="294"/>
      <c r="T66" s="294">
        <v>17</v>
      </c>
      <c r="U66" s="297">
        <f t="shared" si="4"/>
        <v>56</v>
      </c>
      <c r="V66" s="298">
        <f t="shared" si="5"/>
        <v>78</v>
      </c>
      <c r="W66" s="298"/>
      <c r="X66" s="298"/>
      <c r="Y66" s="299" t="str">
        <f t="shared" si="6"/>
        <v>A</v>
      </c>
      <c r="Z66"/>
    </row>
    <row r="67" spans="1:26" s="300" customFormat="1" ht="35.1" customHeight="1">
      <c r="A67" s="291">
        <v>53</v>
      </c>
      <c r="B67" s="409" t="s">
        <v>175</v>
      </c>
      <c r="C67" s="410" t="s">
        <v>176</v>
      </c>
      <c r="D67" s="294">
        <v>12</v>
      </c>
      <c r="E67" s="294">
        <v>6.5</v>
      </c>
      <c r="F67" s="294">
        <v>6</v>
      </c>
      <c r="G67" s="295">
        <f t="shared" si="1"/>
        <v>4.1111111111111116</v>
      </c>
      <c r="H67" s="294">
        <v>7</v>
      </c>
      <c r="I67" s="294">
        <v>8</v>
      </c>
      <c r="J67" s="295">
        <f t="shared" si="2"/>
        <v>3.75</v>
      </c>
      <c r="K67" s="294">
        <v>10</v>
      </c>
      <c r="L67" s="294">
        <v>10</v>
      </c>
      <c r="M67" s="294">
        <v>9.5</v>
      </c>
      <c r="N67" s="295">
        <f t="shared" si="3"/>
        <v>9.8333333333333339</v>
      </c>
      <c r="O67" s="296">
        <f t="shared" si="0"/>
        <v>17.7</v>
      </c>
      <c r="P67" s="294">
        <v>16.5</v>
      </c>
      <c r="Q67" s="294">
        <v>14</v>
      </c>
      <c r="R67" s="294"/>
      <c r="S67" s="294"/>
      <c r="T67" s="294">
        <v>11</v>
      </c>
      <c r="U67" s="297">
        <f t="shared" si="4"/>
        <v>41.5</v>
      </c>
      <c r="V67" s="298">
        <f t="shared" si="5"/>
        <v>59</v>
      </c>
      <c r="W67" s="298"/>
      <c r="X67" s="298"/>
      <c r="Y67" s="299" t="str">
        <f t="shared" si="6"/>
        <v>C</v>
      </c>
      <c r="Z67"/>
    </row>
    <row r="68" spans="1:26" s="300" customFormat="1" ht="35.1" customHeight="1">
      <c r="A68" s="291">
        <v>54</v>
      </c>
      <c r="B68" s="409" t="s">
        <v>177</v>
      </c>
      <c r="C68" s="410" t="s">
        <v>178</v>
      </c>
      <c r="D68" s="294">
        <v>23.5</v>
      </c>
      <c r="E68" s="294">
        <v>10</v>
      </c>
      <c r="F68" s="294">
        <v>13</v>
      </c>
      <c r="G68" s="295">
        <f t="shared" si="1"/>
        <v>7.7222222222222214</v>
      </c>
      <c r="H68" s="294">
        <v>7</v>
      </c>
      <c r="I68" s="294">
        <v>8</v>
      </c>
      <c r="J68" s="295">
        <f t="shared" si="2"/>
        <v>3.75</v>
      </c>
      <c r="K68" s="294">
        <v>12</v>
      </c>
      <c r="L68" s="294">
        <v>10</v>
      </c>
      <c r="M68" s="294">
        <v>11.5</v>
      </c>
      <c r="N68" s="295">
        <f t="shared" si="3"/>
        <v>11.166666666666666</v>
      </c>
      <c r="O68" s="296">
        <f t="shared" si="0"/>
        <v>22.6</v>
      </c>
      <c r="P68" s="294">
        <v>12</v>
      </c>
      <c r="Q68" s="294"/>
      <c r="R68" s="294">
        <v>9</v>
      </c>
      <c r="S68" s="294"/>
      <c r="T68" s="294">
        <v>14</v>
      </c>
      <c r="U68" s="297">
        <f t="shared" si="4"/>
        <v>35</v>
      </c>
      <c r="V68" s="298">
        <f t="shared" si="5"/>
        <v>58</v>
      </c>
      <c r="W68" s="298"/>
      <c r="X68" s="298"/>
      <c r="Y68" s="299" t="str">
        <f t="shared" si="6"/>
        <v>C</v>
      </c>
      <c r="Z68"/>
    </row>
    <row r="69" spans="1:26" s="300" customFormat="1" ht="35.1" customHeight="1">
      <c r="A69" s="291">
        <v>55</v>
      </c>
      <c r="B69" s="409" t="s">
        <v>179</v>
      </c>
      <c r="C69" s="410" t="s">
        <v>180</v>
      </c>
      <c r="D69" s="294">
        <v>12.5</v>
      </c>
      <c r="E69" s="294">
        <v>8</v>
      </c>
      <c r="F69" s="294">
        <v>8</v>
      </c>
      <c r="G69" s="295">
        <f t="shared" si="1"/>
        <v>4.9444444444444446</v>
      </c>
      <c r="H69" s="294">
        <v>7</v>
      </c>
      <c r="I69" s="294">
        <v>8</v>
      </c>
      <c r="J69" s="295">
        <f t="shared" si="2"/>
        <v>3.75</v>
      </c>
      <c r="K69" s="294">
        <v>9.5</v>
      </c>
      <c r="L69" s="294">
        <v>9.5</v>
      </c>
      <c r="M69" s="294">
        <v>9</v>
      </c>
      <c r="N69" s="295">
        <f t="shared" si="3"/>
        <v>9.3333333333333339</v>
      </c>
      <c r="O69" s="296">
        <f t="shared" si="0"/>
        <v>18</v>
      </c>
      <c r="P69" s="294">
        <v>16</v>
      </c>
      <c r="Q69" s="294">
        <v>13</v>
      </c>
      <c r="R69" s="294"/>
      <c r="S69" s="294"/>
      <c r="T69" s="294">
        <v>9</v>
      </c>
      <c r="U69" s="297">
        <f t="shared" si="4"/>
        <v>38</v>
      </c>
      <c r="V69" s="298">
        <f t="shared" si="5"/>
        <v>56</v>
      </c>
      <c r="W69" s="298"/>
      <c r="X69" s="298"/>
      <c r="Y69" s="299" t="str">
        <f t="shared" si="6"/>
        <v>C</v>
      </c>
      <c r="Z69"/>
    </row>
    <row r="70" spans="1:26" s="300" customFormat="1" ht="35.1" customHeight="1">
      <c r="A70" s="291">
        <v>56</v>
      </c>
      <c r="B70" s="409" t="s">
        <v>181</v>
      </c>
      <c r="C70" s="410" t="s">
        <v>182</v>
      </c>
      <c r="D70" s="294">
        <v>13</v>
      </c>
      <c r="E70" s="294">
        <v>10</v>
      </c>
      <c r="F70" s="294">
        <v>10</v>
      </c>
      <c r="G70" s="295">
        <f t="shared" si="1"/>
        <v>5.8888888888888884</v>
      </c>
      <c r="H70" s="294">
        <v>7</v>
      </c>
      <c r="I70" s="294">
        <v>8</v>
      </c>
      <c r="J70" s="295">
        <f t="shared" si="2"/>
        <v>3.75</v>
      </c>
      <c r="K70" s="294">
        <v>10</v>
      </c>
      <c r="L70" s="294">
        <v>10.5</v>
      </c>
      <c r="M70" s="294">
        <v>11</v>
      </c>
      <c r="N70" s="295">
        <f t="shared" si="3"/>
        <v>10.5</v>
      </c>
      <c r="O70" s="296">
        <f t="shared" si="0"/>
        <v>20.100000000000001</v>
      </c>
      <c r="P70" s="294">
        <v>21</v>
      </c>
      <c r="Q70" s="294">
        <v>16</v>
      </c>
      <c r="R70" s="294"/>
      <c r="S70" s="294">
        <v>12</v>
      </c>
      <c r="T70" s="294"/>
      <c r="U70" s="297">
        <f t="shared" si="4"/>
        <v>49</v>
      </c>
      <c r="V70" s="298">
        <f t="shared" si="5"/>
        <v>69</v>
      </c>
      <c r="W70" s="298"/>
      <c r="X70" s="298"/>
      <c r="Y70" s="299" t="str">
        <f t="shared" si="6"/>
        <v>B</v>
      </c>
      <c r="Z70"/>
    </row>
    <row r="71" spans="1:26" s="300" customFormat="1" ht="35.1" customHeight="1">
      <c r="A71" s="291">
        <v>57</v>
      </c>
      <c r="B71" s="414" t="s">
        <v>183</v>
      </c>
      <c r="C71" s="415" t="s">
        <v>184</v>
      </c>
      <c r="D71" s="294">
        <v>14.5</v>
      </c>
      <c r="E71" s="294">
        <v>2</v>
      </c>
      <c r="F71" s="294">
        <v>3</v>
      </c>
      <c r="G71" s="295">
        <f t="shared" si="1"/>
        <v>2.7222222222222219</v>
      </c>
      <c r="H71" s="294">
        <v>8</v>
      </c>
      <c r="I71" s="294">
        <v>7</v>
      </c>
      <c r="J71" s="295">
        <f t="shared" si="2"/>
        <v>3.75</v>
      </c>
      <c r="K71" s="294">
        <v>10</v>
      </c>
      <c r="L71" s="294">
        <v>9</v>
      </c>
      <c r="M71" s="294">
        <v>11</v>
      </c>
      <c r="N71" s="295">
        <f t="shared" si="3"/>
        <v>10</v>
      </c>
      <c r="O71" s="296">
        <f t="shared" si="0"/>
        <v>16.5</v>
      </c>
      <c r="P71" s="294">
        <v>13</v>
      </c>
      <c r="Q71" s="294">
        <v>8</v>
      </c>
      <c r="R71" s="294"/>
      <c r="S71" s="294">
        <v>7</v>
      </c>
      <c r="T71" s="294"/>
      <c r="U71" s="297">
        <f t="shared" si="4"/>
        <v>28</v>
      </c>
      <c r="V71" s="298">
        <f t="shared" si="5"/>
        <v>45</v>
      </c>
      <c r="W71" s="298"/>
      <c r="X71" s="298"/>
      <c r="Y71" s="299" t="str">
        <f t="shared" si="6"/>
        <v>D</v>
      </c>
      <c r="Z71"/>
    </row>
    <row r="72" spans="1:26" s="300" customFormat="1" ht="35.1" customHeight="1">
      <c r="A72" s="291">
        <v>58</v>
      </c>
      <c r="B72" s="409" t="s">
        <v>185</v>
      </c>
      <c r="C72" s="410" t="s">
        <v>186</v>
      </c>
      <c r="D72" s="294">
        <v>18</v>
      </c>
      <c r="E72" s="294">
        <v>7</v>
      </c>
      <c r="F72" s="294">
        <v>6</v>
      </c>
      <c r="G72" s="295">
        <f t="shared" si="1"/>
        <v>4.8888888888888893</v>
      </c>
      <c r="H72" s="294">
        <v>8</v>
      </c>
      <c r="I72" s="294">
        <v>7</v>
      </c>
      <c r="J72" s="295">
        <f t="shared" si="2"/>
        <v>3.75</v>
      </c>
      <c r="K72" s="294">
        <v>9.5</v>
      </c>
      <c r="L72" s="294">
        <v>9</v>
      </c>
      <c r="M72" s="294">
        <v>12</v>
      </c>
      <c r="N72" s="295">
        <f t="shared" si="3"/>
        <v>10.166666666666666</v>
      </c>
      <c r="O72" s="296">
        <f t="shared" si="0"/>
        <v>18.8</v>
      </c>
      <c r="P72" s="294">
        <v>15</v>
      </c>
      <c r="Q72" s="294">
        <v>9</v>
      </c>
      <c r="R72" s="294"/>
      <c r="S72" s="294"/>
      <c r="T72" s="294">
        <v>12</v>
      </c>
      <c r="U72" s="297">
        <f t="shared" si="4"/>
        <v>36</v>
      </c>
      <c r="V72" s="298">
        <f t="shared" si="5"/>
        <v>55</v>
      </c>
      <c r="W72" s="298"/>
      <c r="X72" s="298"/>
      <c r="Y72" s="299" t="str">
        <f t="shared" si="6"/>
        <v>C</v>
      </c>
      <c r="Z72"/>
    </row>
    <row r="73" spans="1:26" s="300" customFormat="1" ht="35.1" customHeight="1">
      <c r="A73" s="291">
        <v>59</v>
      </c>
      <c r="B73" s="409" t="s">
        <v>187</v>
      </c>
      <c r="C73" s="410" t="s">
        <v>188</v>
      </c>
      <c r="D73" s="294">
        <v>19</v>
      </c>
      <c r="E73" s="294">
        <v>6</v>
      </c>
      <c r="F73" s="294">
        <v>6</v>
      </c>
      <c r="G73" s="295">
        <f t="shared" si="1"/>
        <v>4.7777777777777777</v>
      </c>
      <c r="H73" s="294">
        <v>8</v>
      </c>
      <c r="I73" s="294">
        <v>8</v>
      </c>
      <c r="J73" s="295">
        <f t="shared" si="2"/>
        <v>4</v>
      </c>
      <c r="K73" s="294">
        <v>9.5</v>
      </c>
      <c r="L73" s="294">
        <v>9.5</v>
      </c>
      <c r="M73" s="294">
        <v>9</v>
      </c>
      <c r="N73" s="295">
        <f t="shared" si="3"/>
        <v>9.3333333333333339</v>
      </c>
      <c r="O73" s="296">
        <f t="shared" si="0"/>
        <v>18.100000000000001</v>
      </c>
      <c r="P73" s="294">
        <v>17</v>
      </c>
      <c r="Q73" s="294">
        <v>9</v>
      </c>
      <c r="R73" s="294"/>
      <c r="S73" s="294">
        <v>15</v>
      </c>
      <c r="T73" s="294"/>
      <c r="U73" s="297">
        <f t="shared" si="4"/>
        <v>41</v>
      </c>
      <c r="V73" s="298">
        <f t="shared" si="5"/>
        <v>59</v>
      </c>
      <c r="W73" s="298"/>
      <c r="X73" s="298"/>
      <c r="Y73" s="299" t="str">
        <f t="shared" si="6"/>
        <v>C</v>
      </c>
      <c r="Z73"/>
    </row>
    <row r="74" spans="1:26" s="300" customFormat="1" ht="35.1" customHeight="1">
      <c r="A74" s="291">
        <v>60</v>
      </c>
      <c r="B74" s="409" t="s">
        <v>189</v>
      </c>
      <c r="C74" s="410" t="s">
        <v>190</v>
      </c>
      <c r="D74" s="294">
        <v>16.5</v>
      </c>
      <c r="E74" s="294">
        <v>5</v>
      </c>
      <c r="F74" s="294">
        <v>5</v>
      </c>
      <c r="G74" s="295">
        <f t="shared" si="1"/>
        <v>4.0555555555555554</v>
      </c>
      <c r="H74" s="294">
        <v>7</v>
      </c>
      <c r="I74" s="294">
        <v>9</v>
      </c>
      <c r="J74" s="295">
        <f t="shared" si="2"/>
        <v>4</v>
      </c>
      <c r="K74" s="294">
        <v>11</v>
      </c>
      <c r="L74" s="294">
        <v>12</v>
      </c>
      <c r="M74" s="294">
        <v>10</v>
      </c>
      <c r="N74" s="295">
        <f t="shared" si="3"/>
        <v>10.999999999999998</v>
      </c>
      <c r="O74" s="296">
        <f t="shared" si="0"/>
        <v>19.100000000000001</v>
      </c>
      <c r="P74" s="294"/>
      <c r="Q74" s="294"/>
      <c r="R74" s="294"/>
      <c r="S74" s="294"/>
      <c r="T74" s="294"/>
      <c r="U74" s="297" t="str">
        <f t="shared" si="4"/>
        <v/>
      </c>
      <c r="V74" s="298">
        <f t="shared" si="5"/>
        <v>19</v>
      </c>
      <c r="W74" s="298"/>
      <c r="X74" s="298"/>
      <c r="Y74" s="299" t="str">
        <f t="shared" si="6"/>
        <v/>
      </c>
      <c r="Z74"/>
    </row>
    <row r="75" spans="1:26" s="300" customFormat="1" ht="35.1" customHeight="1">
      <c r="A75" s="291">
        <v>61</v>
      </c>
      <c r="B75" s="409" t="s">
        <v>191</v>
      </c>
      <c r="C75" s="410" t="s">
        <v>192</v>
      </c>
      <c r="D75" s="294">
        <v>7.5</v>
      </c>
      <c r="E75" s="294">
        <v>5</v>
      </c>
      <c r="F75" s="294">
        <v>5</v>
      </c>
      <c r="G75" s="295">
        <f t="shared" si="1"/>
        <v>3.0555555555555549</v>
      </c>
      <c r="H75" s="294">
        <v>7</v>
      </c>
      <c r="I75" s="294">
        <v>8</v>
      </c>
      <c r="J75" s="295">
        <f t="shared" si="2"/>
        <v>3.75</v>
      </c>
      <c r="K75" s="294">
        <v>10</v>
      </c>
      <c r="L75" s="294">
        <v>9</v>
      </c>
      <c r="M75" s="294">
        <v>11</v>
      </c>
      <c r="N75" s="295">
        <f t="shared" si="3"/>
        <v>10</v>
      </c>
      <c r="O75" s="296">
        <f t="shared" si="0"/>
        <v>16.8</v>
      </c>
      <c r="P75" s="294">
        <v>14</v>
      </c>
      <c r="Q75" s="294">
        <v>17</v>
      </c>
      <c r="R75" s="294"/>
      <c r="S75" s="294"/>
      <c r="T75" s="294">
        <v>11</v>
      </c>
      <c r="U75" s="297">
        <f t="shared" si="4"/>
        <v>42</v>
      </c>
      <c r="V75" s="298">
        <f t="shared" si="5"/>
        <v>59</v>
      </c>
      <c r="W75" s="298"/>
      <c r="X75" s="298"/>
      <c r="Y75" s="299" t="str">
        <f t="shared" si="6"/>
        <v>C</v>
      </c>
      <c r="Z75"/>
    </row>
    <row r="76" spans="1:26" s="300" customFormat="1" ht="35.1" customHeight="1">
      <c r="A76" s="291">
        <v>62</v>
      </c>
      <c r="B76" s="409" t="s">
        <v>193</v>
      </c>
      <c r="C76" s="410" t="s">
        <v>194</v>
      </c>
      <c r="D76" s="294">
        <v>13</v>
      </c>
      <c r="E76" s="294">
        <v>7</v>
      </c>
      <c r="F76" s="294">
        <v>7</v>
      </c>
      <c r="G76" s="295">
        <f t="shared" si="1"/>
        <v>4.5555555555555562</v>
      </c>
      <c r="H76" s="294">
        <v>8</v>
      </c>
      <c r="I76" s="294">
        <v>8</v>
      </c>
      <c r="J76" s="295">
        <f t="shared" si="2"/>
        <v>4</v>
      </c>
      <c r="K76" s="294">
        <v>9.5</v>
      </c>
      <c r="L76" s="294">
        <v>9.5</v>
      </c>
      <c r="M76" s="294">
        <v>9</v>
      </c>
      <c r="N76" s="295">
        <f t="shared" si="3"/>
        <v>9.3333333333333339</v>
      </c>
      <c r="O76" s="296">
        <f t="shared" si="0"/>
        <v>17.899999999999999</v>
      </c>
      <c r="P76" s="294">
        <v>20</v>
      </c>
      <c r="Q76" s="294">
        <v>16</v>
      </c>
      <c r="R76" s="294"/>
      <c r="S76" s="294">
        <v>15</v>
      </c>
      <c r="T76" s="294"/>
      <c r="U76" s="297">
        <f t="shared" si="4"/>
        <v>51</v>
      </c>
      <c r="V76" s="298">
        <f t="shared" si="5"/>
        <v>69</v>
      </c>
      <c r="W76" s="298"/>
      <c r="X76" s="298"/>
      <c r="Y76" s="299" t="str">
        <f t="shared" si="6"/>
        <v>B</v>
      </c>
      <c r="Z76"/>
    </row>
    <row r="77" spans="1:26" s="300" customFormat="1" ht="35.1" customHeight="1">
      <c r="A77" s="291">
        <v>63</v>
      </c>
      <c r="B77" s="409" t="s">
        <v>195</v>
      </c>
      <c r="C77" s="410" t="s">
        <v>196</v>
      </c>
      <c r="D77" s="294">
        <v>20</v>
      </c>
      <c r="E77" s="294">
        <v>13</v>
      </c>
      <c r="F77" s="294">
        <v>13</v>
      </c>
      <c r="G77" s="295">
        <f t="shared" si="1"/>
        <v>8</v>
      </c>
      <c r="H77" s="294">
        <v>8</v>
      </c>
      <c r="I77" s="294">
        <v>8</v>
      </c>
      <c r="J77" s="295">
        <f t="shared" si="2"/>
        <v>4</v>
      </c>
      <c r="K77" s="294">
        <v>9.5</v>
      </c>
      <c r="L77" s="294">
        <v>9.5</v>
      </c>
      <c r="M77" s="294">
        <v>9</v>
      </c>
      <c r="N77" s="295">
        <f t="shared" si="3"/>
        <v>9.3333333333333339</v>
      </c>
      <c r="O77" s="296">
        <f t="shared" si="0"/>
        <v>21.3</v>
      </c>
      <c r="P77" s="294">
        <v>25</v>
      </c>
      <c r="Q77" s="294">
        <v>15</v>
      </c>
      <c r="R77" s="294"/>
      <c r="S77" s="294">
        <v>13</v>
      </c>
      <c r="T77" s="294"/>
      <c r="U77" s="297">
        <f t="shared" si="4"/>
        <v>53</v>
      </c>
      <c r="V77" s="298">
        <f t="shared" si="5"/>
        <v>74</v>
      </c>
      <c r="W77" s="298"/>
      <c r="X77" s="298"/>
      <c r="Y77" s="299" t="str">
        <f t="shared" si="6"/>
        <v>A</v>
      </c>
      <c r="Z77"/>
    </row>
    <row r="78" spans="1:26" s="300" customFormat="1" ht="35.1" customHeight="1">
      <c r="A78" s="291">
        <v>64</v>
      </c>
      <c r="B78" s="409" t="s">
        <v>197</v>
      </c>
      <c r="C78" s="410" t="s">
        <v>198</v>
      </c>
      <c r="D78" s="294">
        <v>23</v>
      </c>
      <c r="E78" s="294">
        <v>10</v>
      </c>
      <c r="F78" s="294">
        <v>10</v>
      </c>
      <c r="G78" s="295">
        <f t="shared" si="1"/>
        <v>7</v>
      </c>
      <c r="H78" s="294">
        <v>8</v>
      </c>
      <c r="I78" s="294">
        <v>8</v>
      </c>
      <c r="J78" s="295">
        <f t="shared" si="2"/>
        <v>4</v>
      </c>
      <c r="K78" s="294">
        <v>10</v>
      </c>
      <c r="L78" s="294">
        <v>10</v>
      </c>
      <c r="M78" s="294">
        <v>9.5</v>
      </c>
      <c r="N78" s="295">
        <f t="shared" si="3"/>
        <v>9.8333333333333339</v>
      </c>
      <c r="O78" s="296">
        <f t="shared" si="0"/>
        <v>20.8</v>
      </c>
      <c r="P78" s="294">
        <v>18</v>
      </c>
      <c r="Q78" s="294">
        <v>17</v>
      </c>
      <c r="R78" s="294"/>
      <c r="S78" s="294">
        <v>18</v>
      </c>
      <c r="T78" s="294"/>
      <c r="U78" s="297">
        <f t="shared" si="4"/>
        <v>53</v>
      </c>
      <c r="V78" s="298">
        <f t="shared" si="5"/>
        <v>74</v>
      </c>
      <c r="W78" s="298"/>
      <c r="X78" s="298"/>
      <c r="Y78" s="299" t="str">
        <f t="shared" si="6"/>
        <v>A</v>
      </c>
      <c r="Z78"/>
    </row>
    <row r="79" spans="1:26" s="300" customFormat="1" ht="35.1" customHeight="1">
      <c r="A79" s="291">
        <v>65</v>
      </c>
      <c r="B79" s="409" t="s">
        <v>199</v>
      </c>
      <c r="C79" s="410" t="s">
        <v>200</v>
      </c>
      <c r="D79" s="294">
        <v>12</v>
      </c>
      <c r="E79" s="294">
        <v>11</v>
      </c>
      <c r="F79" s="294">
        <v>10</v>
      </c>
      <c r="G79" s="295">
        <f t="shared" si="1"/>
        <v>6</v>
      </c>
      <c r="H79" s="294">
        <v>7</v>
      </c>
      <c r="I79" s="294">
        <v>9</v>
      </c>
      <c r="J79" s="295">
        <f t="shared" si="2"/>
        <v>4</v>
      </c>
      <c r="K79" s="294">
        <v>12</v>
      </c>
      <c r="L79" s="294">
        <v>10</v>
      </c>
      <c r="M79" s="294">
        <v>11.5</v>
      </c>
      <c r="N79" s="295">
        <f t="shared" si="3"/>
        <v>11.166666666666666</v>
      </c>
      <c r="O79" s="296">
        <f t="shared" ref="O79:O124" si="7">IF(ROUNDDOWN(SUM($G79,$J79,$N79,0.05),1)&gt;0,ROUNDDOWN(SUM($G79,$J79,$N79,0.05),1),"")</f>
        <v>21.2</v>
      </c>
      <c r="P79" s="294">
        <v>20</v>
      </c>
      <c r="Q79" s="294"/>
      <c r="R79" s="294">
        <v>14</v>
      </c>
      <c r="S79" s="294"/>
      <c r="T79" s="294">
        <v>14</v>
      </c>
      <c r="U79" s="297">
        <f t="shared" si="4"/>
        <v>48</v>
      </c>
      <c r="V79" s="298">
        <f t="shared" si="5"/>
        <v>69</v>
      </c>
      <c r="W79" s="298"/>
      <c r="X79" s="298"/>
      <c r="Y79" s="299" t="str">
        <f t="shared" si="6"/>
        <v>B</v>
      </c>
      <c r="Z79"/>
    </row>
    <row r="80" spans="1:26" s="300" customFormat="1" ht="35.1" customHeight="1">
      <c r="A80" s="291">
        <v>66</v>
      </c>
      <c r="B80" s="409" t="s">
        <v>201</v>
      </c>
      <c r="C80" s="410" t="s">
        <v>202</v>
      </c>
      <c r="D80" s="294">
        <v>11.5</v>
      </c>
      <c r="E80" s="294">
        <v>13.5</v>
      </c>
      <c r="F80" s="294">
        <v>10</v>
      </c>
      <c r="G80" s="295">
        <f t="shared" ref="G80:G124" si="8">IF(COUNTA($D80:$F80)&gt;0,SUM($D80/$D$14,$E80/$E$14,$F80/$F$14)*$G$14/COUNTA($D80:$F80),0)</f>
        <v>6.5</v>
      </c>
      <c r="H80" s="294">
        <v>8</v>
      </c>
      <c r="I80" s="294">
        <v>7</v>
      </c>
      <c r="J80" s="295">
        <f t="shared" ref="J80:J124" si="9">IF(COUNTA($H80:$I80)&gt;0,SUM($H80/$H$14,$I80/$I$14)*$J$14/COUNTA($H80:$I80),0)</f>
        <v>3.75</v>
      </c>
      <c r="K80" s="294">
        <v>10</v>
      </c>
      <c r="L80" s="294">
        <v>9</v>
      </c>
      <c r="M80" s="294">
        <v>11</v>
      </c>
      <c r="N80" s="295">
        <f t="shared" ref="N80:N124" si="10">IF(COUNTA($K80:$M80)&gt;0,SUM($K80/$K$14,$L80/$L$14,$M80/$M$14)*$N$14/COUNTA($K80:$M80),0)</f>
        <v>10</v>
      </c>
      <c r="O80" s="296">
        <f t="shared" si="7"/>
        <v>20.3</v>
      </c>
      <c r="P80" s="294">
        <v>13</v>
      </c>
      <c r="Q80" s="294">
        <v>16</v>
      </c>
      <c r="R80" s="294"/>
      <c r="S80" s="294">
        <v>10</v>
      </c>
      <c r="T80" s="294"/>
      <c r="U80" s="297">
        <f t="shared" ref="U80:U124" si="11">IF(OR(COUNTIF($P80:$T80,"&gt;0")=0,COUNTA($P$14)=0),"",(IF(COUNTA($Q80:$T80)&lt;=2,SUM($P80:$T80),IF(COUNTA($Q80:$T80)=3,SUM($P80:$T80)-MIN($Q80:$T80),SUM($P80:$T80)-MIN($Q80:$T80)-SMALL($Q80:$T80,2))))*7/(SUM($P$14:$R$14)/10))</f>
        <v>39</v>
      </c>
      <c r="V80" s="298">
        <f t="shared" ref="V80:V124" si="12">IF(ROUNDDOWN(SUM($O80,$U80,0.5),0)&gt;0,ROUNDDOWN(SUM($O80,$U80,0.5),0),"")</f>
        <v>59</v>
      </c>
      <c r="W80" s="298"/>
      <c r="X80" s="298"/>
      <c r="Y80" s="299" t="str">
        <f t="shared" ref="Y80:Y124" si="13">IF(AND(N80&lt;$N$14/2,COUNTIF($P80:$T80,"&gt;0")&gt;0),"FAIL LABS",IF(OR($U80=0,$U80=""),"",IF($V80&gt;=70,"A",IF($V80&gt;=60,"B",IF($V80&gt;=50,"C",IF($V80&gt;=40,"D","E"))))))</f>
        <v>C</v>
      </c>
      <c r="Z80"/>
    </row>
    <row r="81" spans="1:26" s="300" customFormat="1" ht="35.1" customHeight="1">
      <c r="A81" s="291">
        <v>67</v>
      </c>
      <c r="B81" s="409" t="s">
        <v>203</v>
      </c>
      <c r="C81" s="410" t="s">
        <v>204</v>
      </c>
      <c r="D81" s="294">
        <v>23.5</v>
      </c>
      <c r="E81" s="294">
        <v>9</v>
      </c>
      <c r="F81" s="294">
        <v>9</v>
      </c>
      <c r="G81" s="295">
        <f t="shared" si="8"/>
        <v>6.6111111111111116</v>
      </c>
      <c r="H81" s="294">
        <v>7</v>
      </c>
      <c r="I81" s="294">
        <v>8</v>
      </c>
      <c r="J81" s="295">
        <f t="shared" si="9"/>
        <v>3.75</v>
      </c>
      <c r="K81" s="294">
        <v>9.5</v>
      </c>
      <c r="L81" s="294">
        <v>9.5</v>
      </c>
      <c r="M81" s="294">
        <v>9</v>
      </c>
      <c r="N81" s="295">
        <f t="shared" si="10"/>
        <v>9.3333333333333339</v>
      </c>
      <c r="O81" s="296">
        <f t="shared" si="7"/>
        <v>19.7</v>
      </c>
      <c r="P81" s="294">
        <v>25</v>
      </c>
      <c r="Q81" s="294">
        <v>13</v>
      </c>
      <c r="R81" s="294"/>
      <c r="S81" s="294"/>
      <c r="T81" s="294">
        <v>10</v>
      </c>
      <c r="U81" s="297">
        <f t="shared" si="11"/>
        <v>48</v>
      </c>
      <c r="V81" s="298">
        <f t="shared" si="12"/>
        <v>68</v>
      </c>
      <c r="W81" s="298"/>
      <c r="X81" s="298"/>
      <c r="Y81" s="299" t="str">
        <f t="shared" si="13"/>
        <v>B</v>
      </c>
      <c r="Z81"/>
    </row>
    <row r="82" spans="1:26" s="300" customFormat="1" ht="35.1" customHeight="1">
      <c r="A82" s="291">
        <v>68</v>
      </c>
      <c r="B82" s="409" t="s">
        <v>205</v>
      </c>
      <c r="C82" s="410" t="s">
        <v>206</v>
      </c>
      <c r="D82" s="294">
        <v>10</v>
      </c>
      <c r="E82" s="294">
        <v>8</v>
      </c>
      <c r="F82" s="294">
        <v>8</v>
      </c>
      <c r="G82" s="295">
        <f t="shared" si="8"/>
        <v>4.666666666666667</v>
      </c>
      <c r="H82" s="294">
        <v>8</v>
      </c>
      <c r="I82" s="294">
        <v>8</v>
      </c>
      <c r="J82" s="295">
        <f t="shared" si="9"/>
        <v>4</v>
      </c>
      <c r="K82" s="294">
        <v>9.5</v>
      </c>
      <c r="L82" s="294">
        <v>9.5</v>
      </c>
      <c r="M82" s="294">
        <v>9</v>
      </c>
      <c r="N82" s="295">
        <f t="shared" si="10"/>
        <v>9.3333333333333339</v>
      </c>
      <c r="O82" s="296">
        <f t="shared" si="7"/>
        <v>18</v>
      </c>
      <c r="P82" s="294">
        <v>21</v>
      </c>
      <c r="Q82" s="294"/>
      <c r="R82" s="294">
        <v>10</v>
      </c>
      <c r="S82" s="294"/>
      <c r="T82" s="294">
        <v>16</v>
      </c>
      <c r="U82" s="297">
        <f t="shared" si="11"/>
        <v>47</v>
      </c>
      <c r="V82" s="298">
        <f t="shared" si="12"/>
        <v>65</v>
      </c>
      <c r="W82" s="298"/>
      <c r="X82" s="298"/>
      <c r="Y82" s="299" t="str">
        <f t="shared" si="13"/>
        <v>B</v>
      </c>
      <c r="Z82"/>
    </row>
    <row r="83" spans="1:26" s="300" customFormat="1" ht="35.1" customHeight="1">
      <c r="A83" s="291">
        <v>69</v>
      </c>
      <c r="B83" s="409" t="s">
        <v>207</v>
      </c>
      <c r="C83" s="410" t="s">
        <v>208</v>
      </c>
      <c r="D83" s="294">
        <v>22</v>
      </c>
      <c r="E83" s="294">
        <v>14</v>
      </c>
      <c r="F83" s="294">
        <v>14</v>
      </c>
      <c r="G83" s="295">
        <f t="shared" si="8"/>
        <v>8.6666666666666661</v>
      </c>
      <c r="H83" s="294">
        <v>7</v>
      </c>
      <c r="I83" s="294">
        <v>8</v>
      </c>
      <c r="J83" s="295">
        <f t="shared" si="9"/>
        <v>3.75</v>
      </c>
      <c r="K83" s="294">
        <v>12</v>
      </c>
      <c r="L83" s="294">
        <v>10</v>
      </c>
      <c r="M83" s="294">
        <v>11.5</v>
      </c>
      <c r="N83" s="295">
        <f t="shared" si="10"/>
        <v>11.166666666666666</v>
      </c>
      <c r="O83" s="296">
        <f t="shared" si="7"/>
        <v>23.6</v>
      </c>
      <c r="P83" s="294">
        <v>21</v>
      </c>
      <c r="Q83" s="294">
        <v>17</v>
      </c>
      <c r="R83" s="294"/>
      <c r="S83" s="294"/>
      <c r="T83" s="294">
        <v>15</v>
      </c>
      <c r="U83" s="297">
        <f t="shared" si="11"/>
        <v>53</v>
      </c>
      <c r="V83" s="298">
        <f t="shared" si="12"/>
        <v>77</v>
      </c>
      <c r="W83" s="298"/>
      <c r="X83" s="298"/>
      <c r="Y83" s="299" t="str">
        <f t="shared" si="13"/>
        <v>A</v>
      </c>
      <c r="Z83"/>
    </row>
    <row r="84" spans="1:26" s="300" customFormat="1" ht="35.1" customHeight="1">
      <c r="A84" s="291">
        <v>70</v>
      </c>
      <c r="B84" s="409" t="s">
        <v>209</v>
      </c>
      <c r="C84" s="410" t="s">
        <v>210</v>
      </c>
      <c r="D84" s="294">
        <v>14</v>
      </c>
      <c r="E84" s="294">
        <v>0</v>
      </c>
      <c r="F84" s="294">
        <v>0</v>
      </c>
      <c r="G84" s="295">
        <f t="shared" si="8"/>
        <v>1.5555555555555556</v>
      </c>
      <c r="H84" s="294">
        <v>8</v>
      </c>
      <c r="I84" s="294">
        <v>7</v>
      </c>
      <c r="J84" s="295">
        <f t="shared" si="9"/>
        <v>3.75</v>
      </c>
      <c r="K84" s="294"/>
      <c r="L84" s="294"/>
      <c r="M84" s="294"/>
      <c r="N84" s="295">
        <f t="shared" si="10"/>
        <v>0</v>
      </c>
      <c r="O84" s="296">
        <f t="shared" si="7"/>
        <v>5.3</v>
      </c>
      <c r="P84" s="294"/>
      <c r="Q84" s="294"/>
      <c r="R84" s="294"/>
      <c r="S84" s="294"/>
      <c r="T84" s="294"/>
      <c r="U84" s="297" t="str">
        <f t="shared" si="11"/>
        <v/>
      </c>
      <c r="V84" s="298">
        <f t="shared" si="12"/>
        <v>5</v>
      </c>
      <c r="W84" s="298"/>
      <c r="X84" s="298"/>
      <c r="Y84" s="299" t="str">
        <f t="shared" si="13"/>
        <v/>
      </c>
      <c r="Z84"/>
    </row>
    <row r="85" spans="1:26" s="300" customFormat="1" ht="35.1" customHeight="1">
      <c r="A85" s="291">
        <v>71</v>
      </c>
      <c r="B85" s="409" t="s">
        <v>211</v>
      </c>
      <c r="C85" s="410" t="s">
        <v>212</v>
      </c>
      <c r="D85" s="294">
        <v>17</v>
      </c>
      <c r="E85" s="294">
        <v>13</v>
      </c>
      <c r="F85" s="294">
        <v>13</v>
      </c>
      <c r="G85" s="295">
        <f t="shared" si="8"/>
        <v>7.666666666666667</v>
      </c>
      <c r="H85" s="294">
        <v>7</v>
      </c>
      <c r="I85" s="294">
        <v>8</v>
      </c>
      <c r="J85" s="295">
        <f t="shared" si="9"/>
        <v>3.75</v>
      </c>
      <c r="K85" s="294">
        <v>12</v>
      </c>
      <c r="L85" s="294">
        <v>10</v>
      </c>
      <c r="M85" s="294">
        <v>11.5</v>
      </c>
      <c r="N85" s="295">
        <f t="shared" si="10"/>
        <v>11.166666666666666</v>
      </c>
      <c r="O85" s="296">
        <f t="shared" si="7"/>
        <v>22.6</v>
      </c>
      <c r="P85" s="294">
        <v>20</v>
      </c>
      <c r="Q85" s="294"/>
      <c r="R85" s="294">
        <v>14</v>
      </c>
      <c r="S85" s="294"/>
      <c r="T85" s="294">
        <v>17</v>
      </c>
      <c r="U85" s="297">
        <f t="shared" si="11"/>
        <v>51</v>
      </c>
      <c r="V85" s="298">
        <f t="shared" si="12"/>
        <v>74</v>
      </c>
      <c r="W85" s="298"/>
      <c r="X85" s="298"/>
      <c r="Y85" s="299" t="str">
        <f t="shared" si="13"/>
        <v>A</v>
      </c>
      <c r="Z85"/>
    </row>
    <row r="86" spans="1:26" s="300" customFormat="1" ht="35.1" customHeight="1">
      <c r="A86" s="291">
        <v>72</v>
      </c>
      <c r="B86" s="409" t="s">
        <v>213</v>
      </c>
      <c r="C86" s="410" t="s">
        <v>214</v>
      </c>
      <c r="D86" s="294">
        <v>15.5</v>
      </c>
      <c r="E86" s="294">
        <v>12</v>
      </c>
      <c r="F86" s="294">
        <v>13</v>
      </c>
      <c r="G86" s="295">
        <f t="shared" si="8"/>
        <v>7.2777777777777786</v>
      </c>
      <c r="H86" s="294">
        <v>7</v>
      </c>
      <c r="I86" s="294">
        <v>8</v>
      </c>
      <c r="J86" s="295">
        <f t="shared" si="9"/>
        <v>3.75</v>
      </c>
      <c r="K86" s="294">
        <v>12</v>
      </c>
      <c r="L86" s="294">
        <v>10</v>
      </c>
      <c r="M86" s="294">
        <v>11.5</v>
      </c>
      <c r="N86" s="295">
        <f t="shared" si="10"/>
        <v>11.166666666666666</v>
      </c>
      <c r="O86" s="296">
        <f t="shared" si="7"/>
        <v>22.2</v>
      </c>
      <c r="P86" s="294">
        <v>16</v>
      </c>
      <c r="Q86" s="294">
        <v>18</v>
      </c>
      <c r="R86" s="294"/>
      <c r="S86" s="294"/>
      <c r="T86" s="294">
        <v>17</v>
      </c>
      <c r="U86" s="297">
        <f t="shared" si="11"/>
        <v>51</v>
      </c>
      <c r="V86" s="298">
        <f t="shared" si="12"/>
        <v>73</v>
      </c>
      <c r="W86" s="298"/>
      <c r="X86" s="298"/>
      <c r="Y86" s="299" t="str">
        <f t="shared" si="13"/>
        <v>A</v>
      </c>
      <c r="Z86"/>
    </row>
    <row r="87" spans="1:26" s="300" customFormat="1" ht="35.1" customHeight="1">
      <c r="A87" s="291">
        <v>73</v>
      </c>
      <c r="B87" s="409" t="s">
        <v>215</v>
      </c>
      <c r="C87" s="410" t="s">
        <v>216</v>
      </c>
      <c r="D87" s="294">
        <v>16.5</v>
      </c>
      <c r="E87" s="294">
        <v>8</v>
      </c>
      <c r="F87" s="294">
        <v>8</v>
      </c>
      <c r="G87" s="295">
        <f t="shared" si="8"/>
        <v>5.3888888888888893</v>
      </c>
      <c r="H87" s="294">
        <v>8</v>
      </c>
      <c r="I87" s="294">
        <v>8</v>
      </c>
      <c r="J87" s="295">
        <f t="shared" si="9"/>
        <v>4</v>
      </c>
      <c r="K87" s="294">
        <v>9.5</v>
      </c>
      <c r="L87" s="294">
        <v>9.5</v>
      </c>
      <c r="M87" s="294">
        <v>9</v>
      </c>
      <c r="N87" s="295">
        <f t="shared" si="10"/>
        <v>9.3333333333333339</v>
      </c>
      <c r="O87" s="296">
        <f t="shared" si="7"/>
        <v>18.7</v>
      </c>
      <c r="P87" s="294">
        <v>18</v>
      </c>
      <c r="Q87" s="294"/>
      <c r="R87" s="294">
        <v>15</v>
      </c>
      <c r="S87" s="294"/>
      <c r="T87" s="294">
        <v>13</v>
      </c>
      <c r="U87" s="297">
        <f t="shared" si="11"/>
        <v>46</v>
      </c>
      <c r="V87" s="298">
        <f t="shared" si="12"/>
        <v>65</v>
      </c>
      <c r="W87" s="298"/>
      <c r="X87" s="298"/>
      <c r="Y87" s="299" t="str">
        <f t="shared" si="13"/>
        <v>B</v>
      </c>
      <c r="Z87"/>
    </row>
    <row r="88" spans="1:26" s="300" customFormat="1" ht="35.1" customHeight="1">
      <c r="A88" s="291">
        <v>74</v>
      </c>
      <c r="B88" s="409" t="s">
        <v>217</v>
      </c>
      <c r="C88" s="410" t="s">
        <v>218</v>
      </c>
      <c r="D88" s="294">
        <v>17</v>
      </c>
      <c r="E88" s="294">
        <v>13</v>
      </c>
      <c r="F88" s="294">
        <v>10</v>
      </c>
      <c r="G88" s="295">
        <f t="shared" si="8"/>
        <v>7</v>
      </c>
      <c r="H88" s="294">
        <v>7</v>
      </c>
      <c r="I88" s="294">
        <v>7</v>
      </c>
      <c r="J88" s="295">
        <f t="shared" si="9"/>
        <v>3.5</v>
      </c>
      <c r="K88" s="294">
        <v>10</v>
      </c>
      <c r="L88" s="294">
        <v>10</v>
      </c>
      <c r="M88" s="294">
        <v>9.5</v>
      </c>
      <c r="N88" s="295">
        <f t="shared" si="10"/>
        <v>9.8333333333333339</v>
      </c>
      <c r="O88" s="296">
        <f t="shared" si="7"/>
        <v>20.3</v>
      </c>
      <c r="P88" s="294">
        <v>20</v>
      </c>
      <c r="Q88" s="294">
        <v>20</v>
      </c>
      <c r="R88" s="294"/>
      <c r="S88" s="294"/>
      <c r="T88" s="294">
        <v>17</v>
      </c>
      <c r="U88" s="297">
        <f t="shared" si="11"/>
        <v>57</v>
      </c>
      <c r="V88" s="298">
        <f t="shared" si="12"/>
        <v>77</v>
      </c>
      <c r="W88" s="298"/>
      <c r="X88" s="298"/>
      <c r="Y88" s="299" t="str">
        <f t="shared" si="13"/>
        <v>A</v>
      </c>
      <c r="Z88"/>
    </row>
    <row r="89" spans="1:26" s="300" customFormat="1" ht="35.1" customHeight="1">
      <c r="A89" s="291">
        <v>75</v>
      </c>
      <c r="B89" s="409" t="s">
        <v>219</v>
      </c>
      <c r="C89" s="410" t="s">
        <v>220</v>
      </c>
      <c r="D89" s="294">
        <v>21</v>
      </c>
      <c r="E89" s="294">
        <v>11</v>
      </c>
      <c r="F89" s="294">
        <v>11</v>
      </c>
      <c r="G89" s="295">
        <f t="shared" si="8"/>
        <v>7.2222222222222214</v>
      </c>
      <c r="H89" s="294">
        <v>7</v>
      </c>
      <c r="I89" s="294">
        <v>8</v>
      </c>
      <c r="J89" s="295">
        <f t="shared" si="9"/>
        <v>3.75</v>
      </c>
      <c r="K89" s="294">
        <v>11</v>
      </c>
      <c r="L89" s="294">
        <v>12</v>
      </c>
      <c r="M89" s="294">
        <v>10</v>
      </c>
      <c r="N89" s="295">
        <f t="shared" si="10"/>
        <v>10.999999999999998</v>
      </c>
      <c r="O89" s="296">
        <f t="shared" si="7"/>
        <v>22</v>
      </c>
      <c r="P89" s="294">
        <v>21</v>
      </c>
      <c r="Q89" s="294"/>
      <c r="R89" s="294">
        <v>13</v>
      </c>
      <c r="S89" s="294">
        <v>16</v>
      </c>
      <c r="T89" s="294"/>
      <c r="U89" s="297">
        <f t="shared" si="11"/>
        <v>50</v>
      </c>
      <c r="V89" s="298">
        <f t="shared" si="12"/>
        <v>72</v>
      </c>
      <c r="W89" s="298"/>
      <c r="X89" s="298"/>
      <c r="Y89" s="299" t="str">
        <f t="shared" si="13"/>
        <v>A</v>
      </c>
      <c r="Z89"/>
    </row>
    <row r="90" spans="1:26" s="300" customFormat="1" ht="35.1" customHeight="1">
      <c r="A90" s="291">
        <v>76</v>
      </c>
      <c r="B90" s="409" t="s">
        <v>221</v>
      </c>
      <c r="C90" s="410" t="s">
        <v>222</v>
      </c>
      <c r="D90" s="294">
        <v>10</v>
      </c>
      <c r="E90" s="294">
        <v>8</v>
      </c>
      <c r="F90" s="294">
        <v>9</v>
      </c>
      <c r="G90" s="295">
        <f t="shared" si="8"/>
        <v>4.8888888888888893</v>
      </c>
      <c r="H90" s="294">
        <v>7</v>
      </c>
      <c r="I90" s="294">
        <v>8</v>
      </c>
      <c r="J90" s="295">
        <f t="shared" si="9"/>
        <v>3.75</v>
      </c>
      <c r="K90" s="294">
        <v>9.5</v>
      </c>
      <c r="L90" s="294">
        <v>9</v>
      </c>
      <c r="M90" s="294">
        <v>10</v>
      </c>
      <c r="N90" s="295">
        <f t="shared" si="10"/>
        <v>9.5</v>
      </c>
      <c r="O90" s="296">
        <f t="shared" si="7"/>
        <v>18.100000000000001</v>
      </c>
      <c r="P90" s="294">
        <v>19</v>
      </c>
      <c r="Q90" s="294">
        <v>18</v>
      </c>
      <c r="R90" s="294"/>
      <c r="S90" s="294"/>
      <c r="T90" s="294">
        <v>14</v>
      </c>
      <c r="U90" s="297">
        <f t="shared" si="11"/>
        <v>51</v>
      </c>
      <c r="V90" s="298">
        <f t="shared" si="12"/>
        <v>69</v>
      </c>
      <c r="W90" s="298"/>
      <c r="X90" s="298"/>
      <c r="Y90" s="299" t="str">
        <f t="shared" si="13"/>
        <v>B</v>
      </c>
      <c r="Z90"/>
    </row>
    <row r="91" spans="1:26" s="300" customFormat="1" ht="35.1" customHeight="1">
      <c r="A91" s="291">
        <v>77</v>
      </c>
      <c r="B91" s="409" t="s">
        <v>223</v>
      </c>
      <c r="C91" s="410" t="s">
        <v>224</v>
      </c>
      <c r="D91" s="294">
        <v>23</v>
      </c>
      <c r="E91" s="294">
        <v>10</v>
      </c>
      <c r="F91" s="294">
        <v>10</v>
      </c>
      <c r="G91" s="295">
        <f t="shared" si="8"/>
        <v>7</v>
      </c>
      <c r="H91" s="294">
        <v>7</v>
      </c>
      <c r="I91" s="294">
        <v>9</v>
      </c>
      <c r="J91" s="295">
        <f t="shared" si="9"/>
        <v>4</v>
      </c>
      <c r="K91" s="294">
        <v>12</v>
      </c>
      <c r="L91" s="294">
        <v>10</v>
      </c>
      <c r="M91" s="294">
        <v>11.5</v>
      </c>
      <c r="N91" s="295">
        <f t="shared" si="10"/>
        <v>11.166666666666666</v>
      </c>
      <c r="O91" s="296">
        <f t="shared" si="7"/>
        <v>22.2</v>
      </c>
      <c r="P91" s="294">
        <v>21</v>
      </c>
      <c r="Q91" s="294">
        <v>13</v>
      </c>
      <c r="R91" s="294"/>
      <c r="S91" s="294">
        <v>10</v>
      </c>
      <c r="T91" s="294"/>
      <c r="U91" s="297">
        <f t="shared" si="11"/>
        <v>44</v>
      </c>
      <c r="V91" s="298">
        <f t="shared" si="12"/>
        <v>66</v>
      </c>
      <c r="W91" s="298"/>
      <c r="X91" s="298"/>
      <c r="Y91" s="299" t="str">
        <f t="shared" si="13"/>
        <v>B</v>
      </c>
      <c r="Z91"/>
    </row>
    <row r="92" spans="1:26" s="300" customFormat="1" ht="35.1" customHeight="1">
      <c r="A92" s="291">
        <v>78</v>
      </c>
      <c r="B92" s="409" t="s">
        <v>225</v>
      </c>
      <c r="C92" s="410" t="s">
        <v>226</v>
      </c>
      <c r="D92" s="294">
        <v>26.5</v>
      </c>
      <c r="E92" s="294">
        <v>13</v>
      </c>
      <c r="F92" s="294">
        <v>13</v>
      </c>
      <c r="G92" s="295">
        <f t="shared" si="8"/>
        <v>8.7222222222222232</v>
      </c>
      <c r="H92" s="294">
        <v>8</v>
      </c>
      <c r="I92" s="294">
        <v>7</v>
      </c>
      <c r="J92" s="295">
        <f t="shared" si="9"/>
        <v>3.75</v>
      </c>
      <c r="K92" s="294">
        <v>10</v>
      </c>
      <c r="L92" s="294">
        <v>9</v>
      </c>
      <c r="M92" s="294">
        <v>11</v>
      </c>
      <c r="N92" s="295">
        <f t="shared" si="10"/>
        <v>10</v>
      </c>
      <c r="O92" s="296">
        <f t="shared" si="7"/>
        <v>22.5</v>
      </c>
      <c r="P92" s="294">
        <v>24</v>
      </c>
      <c r="Q92" s="294">
        <v>17</v>
      </c>
      <c r="R92" s="294"/>
      <c r="S92" s="294"/>
      <c r="T92" s="294">
        <v>15</v>
      </c>
      <c r="U92" s="297">
        <f t="shared" si="11"/>
        <v>56</v>
      </c>
      <c r="V92" s="298">
        <f t="shared" si="12"/>
        <v>79</v>
      </c>
      <c r="W92" s="298"/>
      <c r="X92" s="298"/>
      <c r="Y92" s="299" t="str">
        <f t="shared" si="13"/>
        <v>A</v>
      </c>
      <c r="Z92"/>
    </row>
    <row r="93" spans="1:26" s="300" customFormat="1" ht="35.1" customHeight="1">
      <c r="A93" s="291">
        <v>79</v>
      </c>
      <c r="B93" s="416" t="s">
        <v>227</v>
      </c>
      <c r="C93" s="413" t="s">
        <v>345</v>
      </c>
      <c r="D93" s="308">
        <v>10</v>
      </c>
      <c r="E93" s="309">
        <v>5</v>
      </c>
      <c r="F93" s="294">
        <v>5</v>
      </c>
      <c r="G93" s="295">
        <f>IF(COUNTA($D93:$F93)&gt;0,SUM($D93/$D$14,$E93/$E$14,$F93/$F$14)*$G$14/COUNTA($D93:$F93),0)</f>
        <v>3.3333333333333335</v>
      </c>
      <c r="H93" s="294">
        <v>7</v>
      </c>
      <c r="I93" s="294">
        <v>8</v>
      </c>
      <c r="J93" s="295">
        <f>IF(COUNTA($H93:$I93)&gt;0,SUM($H93/$H$14,$I93/$I$14)*$J$14/COUNTA($H93:$I93),0)</f>
        <v>3.75</v>
      </c>
      <c r="K93" s="294">
        <v>10</v>
      </c>
      <c r="L93" s="294">
        <v>9</v>
      </c>
      <c r="M93" s="294">
        <v>11</v>
      </c>
      <c r="N93" s="295">
        <f>IF(COUNTA($K93:$M93)&gt;0,SUM($K93/$K$14,$L93/$L$14,$M93/$M$14)*$N$14/COUNTA($K93:$M93),0)</f>
        <v>10</v>
      </c>
      <c r="O93" s="296">
        <f>IF(ROUNDDOWN(SUM($G93,$J93,$N93,0.05),1)&gt;0,ROUNDDOWN(SUM($G93,$J93,$N93,0.05),1),"")</f>
        <v>17.100000000000001</v>
      </c>
      <c r="P93" s="294">
        <v>16</v>
      </c>
      <c r="Q93" s="294">
        <v>12</v>
      </c>
      <c r="R93" s="294"/>
      <c r="S93" s="294"/>
      <c r="T93" s="294">
        <v>14</v>
      </c>
      <c r="U93" s="297">
        <f>IF(OR(COUNTIF($P93:$T93,"&gt;0")=0,COUNTA($P$14)=0),"",(IF(COUNTA($Q93:$T93)&lt;=2,SUM($P93:$T93),IF(COUNTA($Q93:$T93)=3,SUM($P93:$T93)-MIN($Q93:$T93),SUM($P93:$T93)-MIN($Q93:$T93)-SMALL($Q93:$T93,2))))*7/(SUM($P$14:$R$14)/10))</f>
        <v>42</v>
      </c>
      <c r="V93" s="298">
        <f>IF(ROUNDDOWN(SUM($O93,$U93,0.5),0)&gt;0,ROUNDDOWN(SUM($O93,$U93,0.5),0),"")</f>
        <v>59</v>
      </c>
      <c r="W93" s="298"/>
      <c r="X93" s="298"/>
      <c r="Y93" s="299" t="str">
        <f>IF(AND(N93&lt;$N$14/2,COUNTIF($P93:$T93,"&gt;0")&gt;0),"FAIL LABS",IF(OR($U93=0,$U93=""),"",IF($V93&gt;=70,"A",IF($V93&gt;=60,"B",IF($V93&gt;=50,"C",IF($V93&gt;=40,"D","E"))))))</f>
        <v>C</v>
      </c>
      <c r="Z93"/>
    </row>
    <row r="94" spans="1:26" s="300" customFormat="1" ht="35.1" customHeight="1">
      <c r="A94" s="291">
        <v>80</v>
      </c>
      <c r="B94" s="409" t="s">
        <v>229</v>
      </c>
      <c r="C94" s="410" t="s">
        <v>230</v>
      </c>
      <c r="D94" s="294">
        <v>0</v>
      </c>
      <c r="E94" s="294">
        <v>0</v>
      </c>
      <c r="F94" s="294">
        <v>0</v>
      </c>
      <c r="G94" s="295">
        <f t="shared" si="8"/>
        <v>0</v>
      </c>
      <c r="H94" s="294">
        <v>0</v>
      </c>
      <c r="I94" s="294">
        <v>0</v>
      </c>
      <c r="J94" s="295">
        <f t="shared" si="9"/>
        <v>0</v>
      </c>
      <c r="K94" s="294"/>
      <c r="L94" s="294"/>
      <c r="M94" s="294"/>
      <c r="N94" s="295">
        <f t="shared" si="10"/>
        <v>0</v>
      </c>
      <c r="O94" s="296" t="str">
        <f t="shared" si="7"/>
        <v/>
      </c>
      <c r="P94" s="294"/>
      <c r="Q94" s="294"/>
      <c r="R94" s="294"/>
      <c r="S94" s="294"/>
      <c r="T94" s="294"/>
      <c r="U94" s="297" t="str">
        <f t="shared" si="11"/>
        <v/>
      </c>
      <c r="V94" s="298" t="str">
        <f t="shared" si="12"/>
        <v/>
      </c>
      <c r="W94" s="298"/>
      <c r="X94" s="298"/>
      <c r="Y94" s="299" t="str">
        <f t="shared" si="13"/>
        <v/>
      </c>
      <c r="Z94"/>
    </row>
    <row r="95" spans="1:26" s="300" customFormat="1" ht="35.1" customHeight="1">
      <c r="A95" s="291">
        <v>81</v>
      </c>
      <c r="B95" s="409" t="s">
        <v>231</v>
      </c>
      <c r="C95" s="410" t="s">
        <v>232</v>
      </c>
      <c r="D95" s="294">
        <v>12</v>
      </c>
      <c r="E95" s="294">
        <v>6</v>
      </c>
      <c r="F95" s="294">
        <v>6</v>
      </c>
      <c r="G95" s="295">
        <f t="shared" si="8"/>
        <v>4.0000000000000009</v>
      </c>
      <c r="H95" s="294">
        <v>6</v>
      </c>
      <c r="I95" s="294">
        <v>8</v>
      </c>
      <c r="J95" s="295">
        <f t="shared" si="9"/>
        <v>3.5</v>
      </c>
      <c r="K95" s="294">
        <v>10</v>
      </c>
      <c r="L95" s="294">
        <v>10.5</v>
      </c>
      <c r="M95" s="294">
        <v>11</v>
      </c>
      <c r="N95" s="295">
        <f t="shared" si="10"/>
        <v>10.5</v>
      </c>
      <c r="O95" s="296">
        <f t="shared" si="7"/>
        <v>18</v>
      </c>
      <c r="P95" s="294">
        <v>19</v>
      </c>
      <c r="Q95" s="294">
        <v>13</v>
      </c>
      <c r="R95" s="294"/>
      <c r="S95" s="294">
        <v>12</v>
      </c>
      <c r="T95" s="294"/>
      <c r="U95" s="297">
        <f t="shared" si="11"/>
        <v>44</v>
      </c>
      <c r="V95" s="298">
        <f t="shared" si="12"/>
        <v>62</v>
      </c>
      <c r="W95" s="298"/>
      <c r="X95" s="298"/>
      <c r="Y95" s="299" t="str">
        <f t="shared" si="13"/>
        <v>B</v>
      </c>
      <c r="Z95"/>
    </row>
    <row r="96" spans="1:26" s="684" customFormat="1" ht="35.1" customHeight="1">
      <c r="A96" s="674">
        <v>82</v>
      </c>
      <c r="B96" s="675" t="s">
        <v>233</v>
      </c>
      <c r="C96" s="676" t="s">
        <v>234</v>
      </c>
      <c r="D96" s="677">
        <v>0</v>
      </c>
      <c r="E96" s="677">
        <v>5</v>
      </c>
      <c r="F96" s="677">
        <v>5</v>
      </c>
      <c r="G96" s="678">
        <f t="shared" si="8"/>
        <v>2.2222222222222219</v>
      </c>
      <c r="H96" s="677">
        <v>0</v>
      </c>
      <c r="I96" s="677">
        <v>0</v>
      </c>
      <c r="J96" s="678">
        <f t="shared" si="9"/>
        <v>0</v>
      </c>
      <c r="K96" s="677">
        <v>9.5</v>
      </c>
      <c r="L96" s="677">
        <v>9.5</v>
      </c>
      <c r="M96" s="677">
        <v>9</v>
      </c>
      <c r="N96" s="678">
        <f t="shared" si="10"/>
        <v>9.3333333333333339</v>
      </c>
      <c r="O96" s="679">
        <f t="shared" si="7"/>
        <v>11.6</v>
      </c>
      <c r="P96" s="677">
        <v>20</v>
      </c>
      <c r="Q96" s="677">
        <v>6</v>
      </c>
      <c r="R96" s="677"/>
      <c r="S96" s="677"/>
      <c r="T96" s="677">
        <v>5</v>
      </c>
      <c r="U96" s="680">
        <f t="shared" si="11"/>
        <v>31</v>
      </c>
      <c r="V96" s="681">
        <f t="shared" si="12"/>
        <v>43</v>
      </c>
      <c r="W96" s="681"/>
      <c r="X96" s="681"/>
      <c r="Y96" s="682" t="str">
        <f t="shared" si="13"/>
        <v>D</v>
      </c>
      <c r="Z96" s="683"/>
    </row>
    <row r="97" spans="1:26" s="300" customFormat="1" ht="35.1" customHeight="1">
      <c r="A97" s="291">
        <v>83</v>
      </c>
      <c r="B97" s="409" t="s">
        <v>235</v>
      </c>
      <c r="C97" s="410" t="s">
        <v>236</v>
      </c>
      <c r="D97" s="294">
        <v>10</v>
      </c>
      <c r="E97" s="294">
        <v>10</v>
      </c>
      <c r="F97" s="294">
        <v>10</v>
      </c>
      <c r="G97" s="295">
        <f t="shared" si="8"/>
        <v>5.5555555555555545</v>
      </c>
      <c r="H97" s="294">
        <v>6</v>
      </c>
      <c r="I97" s="294">
        <v>8</v>
      </c>
      <c r="J97" s="295">
        <f t="shared" si="9"/>
        <v>3.5</v>
      </c>
      <c r="K97" s="294">
        <v>9.5</v>
      </c>
      <c r="L97" s="294">
        <v>9.5</v>
      </c>
      <c r="M97" s="294">
        <v>9</v>
      </c>
      <c r="N97" s="295">
        <f t="shared" si="10"/>
        <v>9.3333333333333339</v>
      </c>
      <c r="O97" s="296">
        <f t="shared" si="7"/>
        <v>18.399999999999999</v>
      </c>
      <c r="P97" s="294">
        <v>11</v>
      </c>
      <c r="Q97" s="294">
        <v>16</v>
      </c>
      <c r="R97" s="294"/>
      <c r="S97" s="294"/>
      <c r="T97" s="294">
        <v>14</v>
      </c>
      <c r="U97" s="297">
        <f t="shared" si="11"/>
        <v>41</v>
      </c>
      <c r="V97" s="298">
        <f t="shared" si="12"/>
        <v>59</v>
      </c>
      <c r="W97" s="298"/>
      <c r="X97" s="298"/>
      <c r="Y97" s="299" t="str">
        <f t="shared" si="13"/>
        <v>C</v>
      </c>
      <c r="Z97"/>
    </row>
    <row r="98" spans="1:26" s="300" customFormat="1" ht="35.1" customHeight="1">
      <c r="A98" s="291">
        <v>84</v>
      </c>
      <c r="B98" s="409" t="s">
        <v>237</v>
      </c>
      <c r="C98" s="410" t="s">
        <v>238</v>
      </c>
      <c r="D98" s="294">
        <v>12.5</v>
      </c>
      <c r="E98" s="294">
        <v>9</v>
      </c>
      <c r="F98" s="294">
        <v>9</v>
      </c>
      <c r="G98" s="295">
        <f t="shared" si="8"/>
        <v>5.3888888888888893</v>
      </c>
      <c r="H98" s="294">
        <v>7</v>
      </c>
      <c r="I98" s="294">
        <v>8</v>
      </c>
      <c r="J98" s="295">
        <f t="shared" si="9"/>
        <v>3.75</v>
      </c>
      <c r="K98" s="294">
        <v>9.5</v>
      </c>
      <c r="L98" s="294">
        <v>9.5</v>
      </c>
      <c r="M98" s="294">
        <v>9</v>
      </c>
      <c r="N98" s="295">
        <f t="shared" si="10"/>
        <v>9.3333333333333339</v>
      </c>
      <c r="O98" s="296">
        <f t="shared" si="7"/>
        <v>18.5</v>
      </c>
      <c r="P98" s="294">
        <v>8</v>
      </c>
      <c r="Q98" s="294">
        <v>9</v>
      </c>
      <c r="R98" s="294"/>
      <c r="S98" s="294">
        <v>7</v>
      </c>
      <c r="T98" s="294"/>
      <c r="U98" s="297">
        <f t="shared" si="11"/>
        <v>24</v>
      </c>
      <c r="V98" s="298">
        <f t="shared" si="12"/>
        <v>43</v>
      </c>
      <c r="W98" s="298"/>
      <c r="X98" s="298"/>
      <c r="Y98" s="299" t="str">
        <f t="shared" si="13"/>
        <v>D</v>
      </c>
      <c r="Z98"/>
    </row>
    <row r="99" spans="1:26" s="300" customFormat="1" ht="35.1" customHeight="1">
      <c r="A99" s="291">
        <v>85</v>
      </c>
      <c r="B99" s="409" t="s">
        <v>239</v>
      </c>
      <c r="C99" s="410" t="s">
        <v>240</v>
      </c>
      <c r="D99" s="294">
        <v>14</v>
      </c>
      <c r="E99" s="294">
        <v>10</v>
      </c>
      <c r="F99" s="294">
        <v>7</v>
      </c>
      <c r="G99" s="295">
        <f t="shared" si="8"/>
        <v>5.333333333333333</v>
      </c>
      <c r="H99" s="294">
        <v>8</v>
      </c>
      <c r="I99" s="294">
        <v>7</v>
      </c>
      <c r="J99" s="295">
        <f t="shared" si="9"/>
        <v>3.75</v>
      </c>
      <c r="K99" s="294">
        <v>9.5</v>
      </c>
      <c r="L99" s="294">
        <v>9</v>
      </c>
      <c r="M99" s="294">
        <v>12</v>
      </c>
      <c r="N99" s="295">
        <f t="shared" si="10"/>
        <v>10.166666666666666</v>
      </c>
      <c r="O99" s="296">
        <f t="shared" si="7"/>
        <v>19.3</v>
      </c>
      <c r="P99" s="294">
        <v>19</v>
      </c>
      <c r="Q99" s="294"/>
      <c r="R99" s="294"/>
      <c r="S99" s="294">
        <v>17</v>
      </c>
      <c r="T99" s="294"/>
      <c r="U99" s="297">
        <f t="shared" si="11"/>
        <v>36</v>
      </c>
      <c r="V99" s="298">
        <f t="shared" si="12"/>
        <v>55</v>
      </c>
      <c r="W99" s="298"/>
      <c r="X99" s="298"/>
      <c r="Y99" s="299" t="str">
        <f t="shared" si="13"/>
        <v>C</v>
      </c>
      <c r="Z99"/>
    </row>
    <row r="100" spans="1:26" s="300" customFormat="1" ht="35.1" customHeight="1">
      <c r="A100" s="291">
        <v>86</v>
      </c>
      <c r="B100" s="409" t="s">
        <v>241</v>
      </c>
      <c r="C100" s="410" t="s">
        <v>242</v>
      </c>
      <c r="D100" s="294">
        <v>15.5</v>
      </c>
      <c r="E100" s="294">
        <v>8</v>
      </c>
      <c r="F100" s="294">
        <v>8.5</v>
      </c>
      <c r="G100" s="295">
        <f t="shared" si="8"/>
        <v>5.3888888888888893</v>
      </c>
      <c r="H100" s="294">
        <v>7</v>
      </c>
      <c r="I100" s="294">
        <v>8</v>
      </c>
      <c r="J100" s="295">
        <f t="shared" si="9"/>
        <v>3.75</v>
      </c>
      <c r="K100" s="294">
        <v>9.5</v>
      </c>
      <c r="L100" s="294">
        <v>9.5</v>
      </c>
      <c r="M100" s="294">
        <v>9</v>
      </c>
      <c r="N100" s="295">
        <f t="shared" si="10"/>
        <v>9.3333333333333339</v>
      </c>
      <c r="O100" s="296">
        <f t="shared" si="7"/>
        <v>18.5</v>
      </c>
      <c r="P100" s="294"/>
      <c r="Q100" s="294"/>
      <c r="R100" s="294"/>
      <c r="S100" s="294"/>
      <c r="T100" s="294"/>
      <c r="U100" s="297" t="str">
        <f t="shared" si="11"/>
        <v/>
      </c>
      <c r="V100" s="298">
        <f t="shared" si="12"/>
        <v>19</v>
      </c>
      <c r="W100" s="298"/>
      <c r="X100" s="298"/>
      <c r="Y100" s="299" t="str">
        <f t="shared" si="13"/>
        <v/>
      </c>
      <c r="Z100"/>
    </row>
    <row r="101" spans="1:26" s="300" customFormat="1" ht="35.1" customHeight="1">
      <c r="A101" s="291">
        <v>87</v>
      </c>
      <c r="B101" s="409" t="s">
        <v>243</v>
      </c>
      <c r="C101" s="410" t="s">
        <v>244</v>
      </c>
      <c r="D101" s="294">
        <v>23</v>
      </c>
      <c r="E101" s="294">
        <v>10</v>
      </c>
      <c r="F101" s="294">
        <v>9</v>
      </c>
      <c r="G101" s="295">
        <f t="shared" si="8"/>
        <v>6.7777777777777777</v>
      </c>
      <c r="H101" s="294">
        <v>7</v>
      </c>
      <c r="I101" s="294">
        <v>8</v>
      </c>
      <c r="J101" s="295">
        <f t="shared" si="9"/>
        <v>3.75</v>
      </c>
      <c r="K101" s="294">
        <v>10</v>
      </c>
      <c r="L101" s="294">
        <v>10.5</v>
      </c>
      <c r="M101" s="294">
        <v>11</v>
      </c>
      <c r="N101" s="295">
        <f t="shared" si="10"/>
        <v>10.5</v>
      </c>
      <c r="O101" s="296">
        <f t="shared" si="7"/>
        <v>21</v>
      </c>
      <c r="P101" s="294">
        <v>12</v>
      </c>
      <c r="Q101" s="294">
        <v>11</v>
      </c>
      <c r="R101" s="294"/>
      <c r="S101" s="294"/>
      <c r="T101" s="294">
        <v>15</v>
      </c>
      <c r="U101" s="297">
        <f t="shared" si="11"/>
        <v>38</v>
      </c>
      <c r="V101" s="298">
        <f t="shared" si="12"/>
        <v>59</v>
      </c>
      <c r="W101" s="298"/>
      <c r="X101" s="298"/>
      <c r="Y101" s="299" t="str">
        <f t="shared" si="13"/>
        <v>C</v>
      </c>
      <c r="Z101"/>
    </row>
    <row r="102" spans="1:26" s="300" customFormat="1" ht="35.1" customHeight="1">
      <c r="A102" s="291">
        <v>88</v>
      </c>
      <c r="B102" s="409" t="s">
        <v>245</v>
      </c>
      <c r="C102" s="410" t="s">
        <v>246</v>
      </c>
      <c r="D102" s="294">
        <v>26</v>
      </c>
      <c r="E102" s="294">
        <v>11</v>
      </c>
      <c r="F102" s="294">
        <v>11</v>
      </c>
      <c r="G102" s="295">
        <f t="shared" si="8"/>
        <v>7.7777777777777786</v>
      </c>
      <c r="H102" s="294">
        <v>7</v>
      </c>
      <c r="I102" s="294">
        <v>7</v>
      </c>
      <c r="J102" s="295">
        <f t="shared" si="9"/>
        <v>3.5</v>
      </c>
      <c r="K102" s="294">
        <v>9.5</v>
      </c>
      <c r="L102" s="294">
        <v>9</v>
      </c>
      <c r="M102" s="294">
        <v>10</v>
      </c>
      <c r="N102" s="295">
        <f t="shared" si="10"/>
        <v>9.5</v>
      </c>
      <c r="O102" s="296">
        <f t="shared" si="7"/>
        <v>20.8</v>
      </c>
      <c r="P102" s="294">
        <v>19</v>
      </c>
      <c r="Q102" s="294">
        <v>15</v>
      </c>
      <c r="R102" s="294"/>
      <c r="S102" s="294"/>
      <c r="T102" s="294">
        <v>18</v>
      </c>
      <c r="U102" s="297">
        <f t="shared" si="11"/>
        <v>52</v>
      </c>
      <c r="V102" s="298">
        <f t="shared" si="12"/>
        <v>73</v>
      </c>
      <c r="W102" s="298"/>
      <c r="X102" s="298"/>
      <c r="Y102" s="299" t="str">
        <f t="shared" si="13"/>
        <v>A</v>
      </c>
      <c r="Z102"/>
    </row>
    <row r="103" spans="1:26" s="300" customFormat="1" ht="35.1" customHeight="1">
      <c r="A103" s="291">
        <v>89</v>
      </c>
      <c r="B103" s="409" t="s">
        <v>247</v>
      </c>
      <c r="C103" s="410" t="s">
        <v>248</v>
      </c>
      <c r="D103" s="294">
        <v>18</v>
      </c>
      <c r="E103" s="294">
        <v>10</v>
      </c>
      <c r="F103" s="294">
        <v>10</v>
      </c>
      <c r="G103" s="295">
        <f t="shared" si="8"/>
        <v>6.4444444444444438</v>
      </c>
      <c r="H103" s="294">
        <v>6</v>
      </c>
      <c r="I103" s="294">
        <v>8</v>
      </c>
      <c r="J103" s="295">
        <f t="shared" si="9"/>
        <v>3.5</v>
      </c>
      <c r="K103" s="294">
        <v>10</v>
      </c>
      <c r="L103" s="294">
        <v>10.5</v>
      </c>
      <c r="M103" s="294">
        <v>11</v>
      </c>
      <c r="N103" s="295">
        <f t="shared" si="10"/>
        <v>10.5</v>
      </c>
      <c r="O103" s="296">
        <f t="shared" si="7"/>
        <v>20.399999999999999</v>
      </c>
      <c r="P103" s="294">
        <v>18</v>
      </c>
      <c r="Q103" s="294"/>
      <c r="R103" s="294">
        <v>15</v>
      </c>
      <c r="S103" s="294"/>
      <c r="T103" s="294">
        <v>14</v>
      </c>
      <c r="U103" s="297">
        <f t="shared" si="11"/>
        <v>47</v>
      </c>
      <c r="V103" s="298">
        <f t="shared" si="12"/>
        <v>67</v>
      </c>
      <c r="W103" s="298"/>
      <c r="X103" s="298"/>
      <c r="Y103" s="299" t="str">
        <f t="shared" si="13"/>
        <v>B</v>
      </c>
      <c r="Z103"/>
    </row>
    <row r="104" spans="1:26" s="300" customFormat="1" ht="35.1" customHeight="1">
      <c r="A104" s="291">
        <v>90</v>
      </c>
      <c r="B104" s="409" t="s">
        <v>249</v>
      </c>
      <c r="C104" s="410" t="s">
        <v>250</v>
      </c>
      <c r="D104" s="294">
        <v>16</v>
      </c>
      <c r="E104" s="294">
        <v>11</v>
      </c>
      <c r="F104" s="294">
        <v>11</v>
      </c>
      <c r="G104" s="295">
        <f t="shared" si="8"/>
        <v>6.666666666666667</v>
      </c>
      <c r="H104" s="294">
        <v>8</v>
      </c>
      <c r="I104" s="294">
        <v>7</v>
      </c>
      <c r="J104" s="295">
        <f t="shared" si="9"/>
        <v>3.75</v>
      </c>
      <c r="K104" s="294">
        <v>10</v>
      </c>
      <c r="L104" s="294">
        <v>9</v>
      </c>
      <c r="M104" s="294">
        <v>11</v>
      </c>
      <c r="N104" s="295">
        <f t="shared" si="10"/>
        <v>10</v>
      </c>
      <c r="O104" s="296">
        <f t="shared" si="7"/>
        <v>20.399999999999999</v>
      </c>
      <c r="P104" s="294">
        <v>19</v>
      </c>
      <c r="Q104" s="294"/>
      <c r="R104" s="294">
        <v>9</v>
      </c>
      <c r="S104" s="294">
        <v>17</v>
      </c>
      <c r="T104" s="294"/>
      <c r="U104" s="297">
        <f t="shared" si="11"/>
        <v>45</v>
      </c>
      <c r="V104" s="298">
        <f t="shared" si="12"/>
        <v>65</v>
      </c>
      <c r="W104" s="298"/>
      <c r="X104" s="298"/>
      <c r="Y104" s="299" t="str">
        <f t="shared" si="13"/>
        <v>B</v>
      </c>
      <c r="Z104"/>
    </row>
    <row r="105" spans="1:26" s="300" customFormat="1" ht="35.1" customHeight="1">
      <c r="A105" s="291">
        <v>91</v>
      </c>
      <c r="B105" s="409" t="s">
        <v>251</v>
      </c>
      <c r="C105" s="410" t="s">
        <v>252</v>
      </c>
      <c r="D105" s="294">
        <v>10</v>
      </c>
      <c r="E105" s="294">
        <v>5</v>
      </c>
      <c r="F105" s="294">
        <v>6</v>
      </c>
      <c r="G105" s="295">
        <f t="shared" si="8"/>
        <v>3.5555555555555554</v>
      </c>
      <c r="H105" s="294">
        <v>6</v>
      </c>
      <c r="I105" s="294">
        <v>8</v>
      </c>
      <c r="J105" s="295">
        <f t="shared" si="9"/>
        <v>3.5</v>
      </c>
      <c r="K105" s="294">
        <v>9.5</v>
      </c>
      <c r="L105" s="294">
        <v>9</v>
      </c>
      <c r="M105" s="294">
        <v>12</v>
      </c>
      <c r="N105" s="295">
        <f t="shared" si="10"/>
        <v>10.166666666666666</v>
      </c>
      <c r="O105" s="296">
        <f t="shared" si="7"/>
        <v>17.2</v>
      </c>
      <c r="P105" s="294">
        <v>15</v>
      </c>
      <c r="Q105" s="294"/>
      <c r="R105" s="294">
        <v>13</v>
      </c>
      <c r="S105" s="294">
        <v>14</v>
      </c>
      <c r="T105" s="294"/>
      <c r="U105" s="297">
        <f t="shared" si="11"/>
        <v>42</v>
      </c>
      <c r="V105" s="298">
        <f t="shared" si="12"/>
        <v>59</v>
      </c>
      <c r="W105" s="298"/>
      <c r="X105" s="298"/>
      <c r="Y105" s="299" t="str">
        <f t="shared" si="13"/>
        <v>C</v>
      </c>
      <c r="Z105"/>
    </row>
    <row r="106" spans="1:26" s="300" customFormat="1" ht="35.1" customHeight="1">
      <c r="A106" s="291">
        <v>92</v>
      </c>
      <c r="B106" s="409" t="s">
        <v>253</v>
      </c>
      <c r="C106" s="410" t="s">
        <v>254</v>
      </c>
      <c r="D106" s="294">
        <v>14.5</v>
      </c>
      <c r="E106" s="294">
        <v>8</v>
      </c>
      <c r="F106" s="294">
        <v>8</v>
      </c>
      <c r="G106" s="295">
        <f t="shared" si="8"/>
        <v>5.1666666666666661</v>
      </c>
      <c r="H106" s="294">
        <v>8</v>
      </c>
      <c r="I106" s="294">
        <v>7</v>
      </c>
      <c r="J106" s="295">
        <f t="shared" si="9"/>
        <v>3.75</v>
      </c>
      <c r="K106" s="294">
        <v>9.5</v>
      </c>
      <c r="L106" s="294">
        <v>9</v>
      </c>
      <c r="M106" s="294">
        <v>12</v>
      </c>
      <c r="N106" s="295">
        <f t="shared" si="10"/>
        <v>10.166666666666666</v>
      </c>
      <c r="O106" s="296">
        <f t="shared" si="7"/>
        <v>19.100000000000001</v>
      </c>
      <c r="P106" s="294"/>
      <c r="Q106" s="294"/>
      <c r="R106" s="294"/>
      <c r="S106" s="294"/>
      <c r="T106" s="294"/>
      <c r="U106" s="297" t="str">
        <f t="shared" si="11"/>
        <v/>
      </c>
      <c r="V106" s="298">
        <f t="shared" si="12"/>
        <v>19</v>
      </c>
      <c r="W106" s="298"/>
      <c r="X106" s="298"/>
      <c r="Y106" s="299" t="str">
        <f t="shared" si="13"/>
        <v/>
      </c>
      <c r="Z106"/>
    </row>
    <row r="107" spans="1:26" s="300" customFormat="1" ht="35.1" customHeight="1">
      <c r="A107" s="291">
        <v>93</v>
      </c>
      <c r="B107" s="409" t="s">
        <v>255</v>
      </c>
      <c r="C107" s="410" t="s">
        <v>256</v>
      </c>
      <c r="D107" s="294">
        <v>13</v>
      </c>
      <c r="E107" s="294">
        <v>4.5</v>
      </c>
      <c r="F107" s="294">
        <v>4</v>
      </c>
      <c r="G107" s="295">
        <f t="shared" si="8"/>
        <v>3.3333333333333335</v>
      </c>
      <c r="H107" s="294">
        <v>7</v>
      </c>
      <c r="I107" s="294">
        <v>7</v>
      </c>
      <c r="J107" s="295">
        <f t="shared" si="9"/>
        <v>3.5</v>
      </c>
      <c r="K107" s="294">
        <v>9.5</v>
      </c>
      <c r="L107" s="294">
        <v>9</v>
      </c>
      <c r="M107" s="294">
        <v>10</v>
      </c>
      <c r="N107" s="295">
        <f t="shared" si="10"/>
        <v>9.5</v>
      </c>
      <c r="O107" s="296">
        <f t="shared" si="7"/>
        <v>16.3</v>
      </c>
      <c r="P107" s="294"/>
      <c r="Q107" s="294"/>
      <c r="R107" s="294"/>
      <c r="S107" s="294"/>
      <c r="T107" s="294"/>
      <c r="U107" s="297" t="str">
        <f t="shared" si="11"/>
        <v/>
      </c>
      <c r="V107" s="298">
        <f t="shared" si="12"/>
        <v>16</v>
      </c>
      <c r="W107" s="298"/>
      <c r="X107" s="298"/>
      <c r="Y107" s="299" t="str">
        <f t="shared" si="13"/>
        <v/>
      </c>
      <c r="Z107"/>
    </row>
    <row r="108" spans="1:26" s="300" customFormat="1" ht="35.1" customHeight="1">
      <c r="A108" s="291">
        <v>94</v>
      </c>
      <c r="B108" s="409" t="s">
        <v>257</v>
      </c>
      <c r="C108" s="410" t="s">
        <v>258</v>
      </c>
      <c r="D108" s="294">
        <v>26</v>
      </c>
      <c r="E108" s="294">
        <v>7</v>
      </c>
      <c r="F108" s="294">
        <v>8</v>
      </c>
      <c r="G108" s="295">
        <f t="shared" si="8"/>
        <v>6.2222222222222223</v>
      </c>
      <c r="H108" s="294">
        <v>8</v>
      </c>
      <c r="I108" s="294">
        <v>8</v>
      </c>
      <c r="J108" s="295">
        <f t="shared" si="9"/>
        <v>4</v>
      </c>
      <c r="K108" s="294">
        <v>10</v>
      </c>
      <c r="L108" s="294">
        <v>10</v>
      </c>
      <c r="M108" s="294">
        <v>9.5</v>
      </c>
      <c r="N108" s="295">
        <f t="shared" si="10"/>
        <v>9.8333333333333339</v>
      </c>
      <c r="O108" s="296">
        <f t="shared" si="7"/>
        <v>20.100000000000001</v>
      </c>
      <c r="P108" s="294">
        <v>21</v>
      </c>
      <c r="Q108" s="294">
        <v>20</v>
      </c>
      <c r="R108" s="294"/>
      <c r="S108" s="294">
        <v>17</v>
      </c>
      <c r="T108" s="294"/>
      <c r="U108" s="297">
        <f t="shared" si="11"/>
        <v>58</v>
      </c>
      <c r="V108" s="298">
        <f t="shared" si="12"/>
        <v>78</v>
      </c>
      <c r="W108" s="298"/>
      <c r="X108" s="298"/>
      <c r="Y108" s="299" t="str">
        <f t="shared" si="13"/>
        <v>A</v>
      </c>
      <c r="Z108"/>
    </row>
    <row r="109" spans="1:26" s="300" customFormat="1" ht="35.1" customHeight="1">
      <c r="A109" s="291">
        <v>95</v>
      </c>
      <c r="B109" s="409" t="s">
        <v>259</v>
      </c>
      <c r="C109" s="410" t="s">
        <v>260</v>
      </c>
      <c r="D109" s="294">
        <v>3</v>
      </c>
      <c r="E109" s="294">
        <v>8</v>
      </c>
      <c r="F109" s="294">
        <v>8</v>
      </c>
      <c r="G109" s="295">
        <f t="shared" si="8"/>
        <v>3.888888888888888</v>
      </c>
      <c r="H109" s="294">
        <v>0</v>
      </c>
      <c r="I109" s="294">
        <v>0</v>
      </c>
      <c r="J109" s="295">
        <f t="shared" si="9"/>
        <v>0</v>
      </c>
      <c r="K109" s="294">
        <v>11</v>
      </c>
      <c r="L109" s="294">
        <v>12</v>
      </c>
      <c r="M109" s="294">
        <v>10</v>
      </c>
      <c r="N109" s="295">
        <f t="shared" si="10"/>
        <v>10.999999999999998</v>
      </c>
      <c r="O109" s="296">
        <f t="shared" si="7"/>
        <v>14.9</v>
      </c>
      <c r="P109" s="294">
        <v>5</v>
      </c>
      <c r="Q109" s="294">
        <v>13</v>
      </c>
      <c r="R109" s="294"/>
      <c r="S109" s="294"/>
      <c r="T109" s="294">
        <v>16</v>
      </c>
      <c r="U109" s="297">
        <f t="shared" si="11"/>
        <v>34</v>
      </c>
      <c r="V109" s="298">
        <f t="shared" si="12"/>
        <v>49</v>
      </c>
      <c r="W109" s="298"/>
      <c r="X109" s="298"/>
      <c r="Y109" s="299" t="str">
        <f t="shared" si="13"/>
        <v>D</v>
      </c>
      <c r="Z109"/>
    </row>
    <row r="110" spans="1:26" s="300" customFormat="1" ht="35.1" customHeight="1">
      <c r="A110" s="291">
        <v>96</v>
      </c>
      <c r="B110" s="409" t="s">
        <v>261</v>
      </c>
      <c r="C110" s="410" t="s">
        <v>262</v>
      </c>
      <c r="D110" s="294">
        <v>13</v>
      </c>
      <c r="E110" s="294">
        <v>7.5</v>
      </c>
      <c r="F110" s="294">
        <v>6</v>
      </c>
      <c r="G110" s="295">
        <f t="shared" si="8"/>
        <v>4.4444444444444455</v>
      </c>
      <c r="H110" s="294">
        <v>7</v>
      </c>
      <c r="I110" s="294">
        <v>8</v>
      </c>
      <c r="J110" s="295">
        <f t="shared" si="9"/>
        <v>3.75</v>
      </c>
      <c r="K110" s="294">
        <v>9.5</v>
      </c>
      <c r="L110" s="294">
        <v>9</v>
      </c>
      <c r="M110" s="294">
        <v>10</v>
      </c>
      <c r="N110" s="295">
        <f t="shared" si="10"/>
        <v>9.5</v>
      </c>
      <c r="O110" s="296">
        <f t="shared" si="7"/>
        <v>17.7</v>
      </c>
      <c r="P110" s="294">
        <v>24</v>
      </c>
      <c r="Q110" s="294">
        <v>11</v>
      </c>
      <c r="R110" s="294"/>
      <c r="S110" s="294"/>
      <c r="T110" s="294">
        <v>16</v>
      </c>
      <c r="U110" s="297">
        <f t="shared" si="11"/>
        <v>51</v>
      </c>
      <c r="V110" s="298">
        <f t="shared" si="12"/>
        <v>69</v>
      </c>
      <c r="W110" s="298"/>
      <c r="X110" s="298"/>
      <c r="Y110" s="299" t="str">
        <f t="shared" si="13"/>
        <v>B</v>
      </c>
      <c r="Z110"/>
    </row>
    <row r="111" spans="1:26" s="300" customFormat="1" ht="35.1" customHeight="1">
      <c r="A111" s="291">
        <v>97</v>
      </c>
      <c r="B111" s="409" t="s">
        <v>263</v>
      </c>
      <c r="C111" s="410" t="s">
        <v>264</v>
      </c>
      <c r="D111" s="294">
        <v>9.5</v>
      </c>
      <c r="E111" s="294">
        <v>0</v>
      </c>
      <c r="F111" s="294">
        <v>0</v>
      </c>
      <c r="G111" s="295">
        <f t="shared" si="8"/>
        <v>1.0555555555555556</v>
      </c>
      <c r="H111" s="294">
        <v>0</v>
      </c>
      <c r="I111" s="294">
        <v>0</v>
      </c>
      <c r="J111" s="295">
        <f t="shared" si="9"/>
        <v>0</v>
      </c>
      <c r="K111" s="294">
        <v>10</v>
      </c>
      <c r="L111" s="294">
        <v>9</v>
      </c>
      <c r="M111" s="294">
        <v>12</v>
      </c>
      <c r="N111" s="295">
        <f t="shared" si="10"/>
        <v>10.333333333333332</v>
      </c>
      <c r="O111" s="296">
        <f t="shared" si="7"/>
        <v>11.4</v>
      </c>
      <c r="P111" s="294">
        <v>9</v>
      </c>
      <c r="Q111" s="294">
        <v>10</v>
      </c>
      <c r="R111" s="294"/>
      <c r="S111" s="294">
        <v>17</v>
      </c>
      <c r="T111" s="294"/>
      <c r="U111" s="297">
        <f t="shared" si="11"/>
        <v>36</v>
      </c>
      <c r="V111" s="298">
        <f t="shared" si="12"/>
        <v>47</v>
      </c>
      <c r="W111" s="298"/>
      <c r="X111" s="298"/>
      <c r="Y111" s="299" t="str">
        <f t="shared" si="13"/>
        <v>D</v>
      </c>
      <c r="Z111"/>
    </row>
    <row r="112" spans="1:26" s="300" customFormat="1" ht="35.1" customHeight="1">
      <c r="A112" s="291">
        <v>98</v>
      </c>
      <c r="B112" s="416" t="s">
        <v>306</v>
      </c>
      <c r="C112" s="413" t="s">
        <v>346</v>
      </c>
      <c r="D112" s="308">
        <v>26</v>
      </c>
      <c r="E112" s="309">
        <v>10</v>
      </c>
      <c r="F112" s="294">
        <v>11.5</v>
      </c>
      <c r="G112" s="295">
        <f>IF(COUNTA($D112:$F112)&gt;0,SUM($D112/$D$14,$E112/$E$14,$F112/$F$14)*$G$14/COUNTA($D112:$F112),0)</f>
        <v>7.666666666666667</v>
      </c>
      <c r="H112" s="294">
        <v>7</v>
      </c>
      <c r="I112" s="294">
        <v>8</v>
      </c>
      <c r="J112" s="295">
        <f>IF(COUNTA($H112:$I112)&gt;0,SUM($H112/$H$14,$I112/$I$14)*$J$14/COUNTA($H112:$I112),0)</f>
        <v>3.75</v>
      </c>
      <c r="K112" s="294">
        <v>12</v>
      </c>
      <c r="L112" s="294">
        <v>10</v>
      </c>
      <c r="M112" s="294">
        <v>11.5</v>
      </c>
      <c r="N112" s="295">
        <f>IF(COUNTA($K112:$M112)&gt;0,SUM($K112/$K$14,$L112/$L$14,$M112/$M$14)*$N$14/COUNTA($K112:$M112),0)</f>
        <v>11.166666666666666</v>
      </c>
      <c r="O112" s="296">
        <f>IF(ROUNDDOWN(SUM($G112,$J112,$N112,0.05),1)&gt;0,ROUNDDOWN(SUM($G112,$J112,$N112,0.05),1),"")</f>
        <v>22.6</v>
      </c>
      <c r="P112" s="294">
        <v>12</v>
      </c>
      <c r="Q112" s="294">
        <v>10</v>
      </c>
      <c r="R112" s="294"/>
      <c r="S112" s="294"/>
      <c r="T112" s="294">
        <v>11</v>
      </c>
      <c r="U112" s="297">
        <f>IF(OR(COUNTIF($P112:$T112,"&gt;0")=0,COUNTA($P$14)=0),"",(IF(COUNTA($Q112:$T112)&lt;=2,SUM($P112:$T112),IF(COUNTA($Q112:$T112)=3,SUM($P112:$T112)-MIN($Q112:$T112),SUM($P112:$T112)-MIN($Q112:$T112)-SMALL($Q112:$T112,2))))*7/(SUM($P$14:$R$14)/10))</f>
        <v>33</v>
      </c>
      <c r="V112" s="298">
        <f>IF(ROUNDDOWN(SUM($O112,$U112,0.5),0)&gt;0,ROUNDDOWN(SUM($O112,$U112,0.5),0),"")</f>
        <v>56</v>
      </c>
      <c r="W112" s="298"/>
      <c r="X112" s="298"/>
      <c r="Y112" s="299" t="str">
        <f>IF(AND(N112&lt;$N$14/2,COUNTIF($P112:$T112,"&gt;0")&gt;0),"FAIL LABS",IF(OR($U112=0,$U112=""),"",IF($V112&gt;=70,"A",IF($V112&gt;=60,"B",IF($V112&gt;=50,"C",IF($V112&gt;=40,"D","E"))))))</f>
        <v>C</v>
      </c>
      <c r="Z112"/>
    </row>
    <row r="113" spans="1:26" s="300" customFormat="1" ht="35.1" customHeight="1">
      <c r="A113" s="291">
        <v>99</v>
      </c>
      <c r="B113" s="409" t="s">
        <v>267</v>
      </c>
      <c r="C113" s="410" t="s">
        <v>268</v>
      </c>
      <c r="D113" s="294"/>
      <c r="E113" s="294"/>
      <c r="F113" s="294"/>
      <c r="G113" s="295">
        <f t="shared" si="8"/>
        <v>0</v>
      </c>
      <c r="H113" s="294">
        <v>0</v>
      </c>
      <c r="I113" s="294">
        <v>0</v>
      </c>
      <c r="J113" s="295">
        <f t="shared" si="9"/>
        <v>0</v>
      </c>
      <c r="K113" s="294"/>
      <c r="L113" s="294"/>
      <c r="M113" s="294"/>
      <c r="N113" s="295">
        <f t="shared" si="10"/>
        <v>0</v>
      </c>
      <c r="O113" s="296" t="str">
        <f t="shared" si="7"/>
        <v/>
      </c>
      <c r="P113" s="294"/>
      <c r="Q113" s="294"/>
      <c r="R113" s="294"/>
      <c r="S113" s="294"/>
      <c r="T113" s="294"/>
      <c r="U113" s="297" t="str">
        <f t="shared" si="11"/>
        <v/>
      </c>
      <c r="V113" s="298" t="str">
        <f t="shared" ref="V113:V117" si="14">IF(ROUNDDOWN(SUM($O113,$U113,0.5),0)&gt;0,ROUNDDOWN(SUM($O113,$U113,0.5),0),"")</f>
        <v/>
      </c>
      <c r="W113" s="298"/>
      <c r="X113" s="298"/>
      <c r="Y113" s="299" t="str">
        <f t="shared" ref="Y113:Y117" si="15">IF(AND(N113&lt;$N$14/2,COUNTIF($P113:$T113,"&gt;0")&gt;0),"FAIL LABS",IF(OR($U113=0,$U113=""),"",IF($V113&gt;=70,"A",IF($V113&gt;=60,"B",IF($V113&gt;=50,"C",IF($V113&gt;=40,"D","E"))))))</f>
        <v/>
      </c>
      <c r="Z113"/>
    </row>
    <row r="114" spans="1:26" s="300" customFormat="1" ht="35.1" customHeight="1">
      <c r="A114" s="291">
        <v>100</v>
      </c>
      <c r="B114" s="409" t="s">
        <v>269</v>
      </c>
      <c r="C114" s="410" t="s">
        <v>270</v>
      </c>
      <c r="D114" s="294">
        <v>12</v>
      </c>
      <c r="E114" s="294">
        <v>12</v>
      </c>
      <c r="F114" s="294">
        <v>12</v>
      </c>
      <c r="G114" s="295">
        <f t="shared" si="8"/>
        <v>6.666666666666667</v>
      </c>
      <c r="H114" s="294">
        <v>8</v>
      </c>
      <c r="I114" s="294">
        <v>7</v>
      </c>
      <c r="J114" s="295">
        <f t="shared" si="9"/>
        <v>3.75</v>
      </c>
      <c r="K114" s="294">
        <v>10</v>
      </c>
      <c r="L114" s="294">
        <v>9</v>
      </c>
      <c r="M114" s="294">
        <v>11</v>
      </c>
      <c r="N114" s="295">
        <f t="shared" si="10"/>
        <v>10</v>
      </c>
      <c r="O114" s="296">
        <f t="shared" si="7"/>
        <v>20.399999999999999</v>
      </c>
      <c r="P114" s="294">
        <v>16</v>
      </c>
      <c r="Q114" s="294">
        <v>17</v>
      </c>
      <c r="R114" s="294"/>
      <c r="S114" s="294"/>
      <c r="T114" s="294">
        <v>15</v>
      </c>
      <c r="U114" s="297">
        <f t="shared" si="11"/>
        <v>48</v>
      </c>
      <c r="V114" s="298">
        <f t="shared" si="14"/>
        <v>68</v>
      </c>
      <c r="W114" s="298"/>
      <c r="X114" s="298"/>
      <c r="Y114" s="299" t="str">
        <f t="shared" si="15"/>
        <v>B</v>
      </c>
      <c r="Z114"/>
    </row>
    <row r="115" spans="1:26" s="300" customFormat="1" ht="35.1" customHeight="1">
      <c r="A115" s="291">
        <v>101</v>
      </c>
      <c r="B115" s="416" t="s">
        <v>271</v>
      </c>
      <c r="C115" s="413" t="s">
        <v>272</v>
      </c>
      <c r="D115" s="310"/>
      <c r="E115" s="294"/>
      <c r="F115" s="294"/>
      <c r="G115" s="295">
        <f t="shared" si="8"/>
        <v>0</v>
      </c>
      <c r="H115" s="294"/>
      <c r="I115" s="294"/>
      <c r="J115" s="295">
        <f t="shared" si="9"/>
        <v>0</v>
      </c>
      <c r="K115" s="294"/>
      <c r="L115" s="294"/>
      <c r="M115" s="294"/>
      <c r="N115" s="295">
        <f t="shared" si="10"/>
        <v>0</v>
      </c>
      <c r="O115" s="296" t="str">
        <f t="shared" si="7"/>
        <v/>
      </c>
      <c r="P115" s="294"/>
      <c r="Q115" s="294"/>
      <c r="R115" s="294"/>
      <c r="S115" s="294"/>
      <c r="T115" s="294"/>
      <c r="U115" s="297" t="str">
        <f t="shared" si="11"/>
        <v/>
      </c>
      <c r="V115" s="298" t="str">
        <f t="shared" si="14"/>
        <v/>
      </c>
      <c r="W115" s="298"/>
      <c r="X115" s="298"/>
      <c r="Y115" s="299" t="str">
        <f t="shared" si="15"/>
        <v/>
      </c>
      <c r="Z115"/>
    </row>
    <row r="116" spans="1:26" s="300" customFormat="1" ht="35.1" customHeight="1">
      <c r="A116" s="291">
        <v>102</v>
      </c>
      <c r="B116" s="409" t="s">
        <v>265</v>
      </c>
      <c r="C116" s="410" t="s">
        <v>266</v>
      </c>
      <c r="D116" s="308">
        <v>19</v>
      </c>
      <c r="E116" s="309">
        <v>10</v>
      </c>
      <c r="F116" s="294">
        <v>9</v>
      </c>
      <c r="G116" s="295">
        <f>IF(COUNTA($D116:$F116)&gt;0,SUM($D116/$D$14,$E116/$E$14,$F116/$F$14)*$G$14/COUNTA($D116:$F116),0)</f>
        <v>6.333333333333333</v>
      </c>
      <c r="H116" s="294">
        <v>7</v>
      </c>
      <c r="I116" s="294">
        <v>9</v>
      </c>
      <c r="J116" s="295">
        <f>IF(COUNTA($H116:$I116)&gt;0,SUM($H116/$H$14,$I116/$I$14)*$J$14/COUNTA($H116:$I116),0)</f>
        <v>4</v>
      </c>
      <c r="K116" s="294">
        <v>12</v>
      </c>
      <c r="L116" s="294">
        <v>10</v>
      </c>
      <c r="M116" s="294">
        <v>11.5</v>
      </c>
      <c r="N116" s="295">
        <f>IF(COUNTA($K116:$M116)&gt;0,SUM($K116/$K$14,$L116/$L$14,$M116/$M$14)*$N$14/COUNTA($K116:$M116),0)</f>
        <v>11.166666666666666</v>
      </c>
      <c r="O116" s="296">
        <f>IF(ROUNDDOWN(SUM($G116,$J116,$N116,0.05),1)&gt;0,ROUNDDOWN(SUM($G116,$J116,$N116,0.05),1),"")</f>
        <v>21.5</v>
      </c>
      <c r="P116" s="294"/>
      <c r="Q116" s="294"/>
      <c r="R116" s="294"/>
      <c r="S116" s="294"/>
      <c r="T116" s="294"/>
      <c r="U116" s="297" t="str">
        <f>IF(OR(COUNTIF($P116:$T116,"&gt;0")=0,COUNTA($P$14)=0),"",(IF(COUNTA($Q116:$T116)&lt;=2,SUM($P116:$T116),IF(COUNTA($Q116:$T116)=3,SUM($P116:$T116)-MIN($Q116:$T116),SUM($P116:$T116)-MIN($Q116:$T116)-SMALL($Q116:$T116,2))))*7/(SUM($P$14:$R$14)/10))</f>
        <v/>
      </c>
      <c r="V116" s="298">
        <f t="shared" si="14"/>
        <v>22</v>
      </c>
      <c r="W116" s="298"/>
      <c r="X116" s="298"/>
      <c r="Y116" s="299" t="str">
        <f t="shared" si="15"/>
        <v/>
      </c>
      <c r="Z116"/>
    </row>
    <row r="117" spans="1:26" s="300" customFormat="1" ht="35.1" customHeight="1">
      <c r="A117" s="291">
        <v>103</v>
      </c>
      <c r="B117" s="416" t="s">
        <v>275</v>
      </c>
      <c r="C117" s="409" t="s">
        <v>347</v>
      </c>
      <c r="D117" s="308">
        <v>12.5</v>
      </c>
      <c r="E117" s="309">
        <v>8</v>
      </c>
      <c r="F117" s="294">
        <v>7</v>
      </c>
      <c r="G117" s="295">
        <f>IF(COUNTA($D117:$F117)&gt;0,SUM($D117/$D$14,$E117/$E$14,$F117/$F$14)*$G$14/COUNTA($D117:$F117),0)</f>
        <v>4.7222222222222214</v>
      </c>
      <c r="H117" s="294">
        <v>6</v>
      </c>
      <c r="I117" s="294">
        <v>8</v>
      </c>
      <c r="J117" s="295">
        <f>IF(COUNTA($H117:$I117)&gt;0,SUM($H117/$H$14,$I117/$I$14)*$J$14/COUNTA($H117:$I117),0)</f>
        <v>3.5</v>
      </c>
      <c r="K117" s="294">
        <v>10</v>
      </c>
      <c r="L117" s="294">
        <v>10.5</v>
      </c>
      <c r="M117" s="294">
        <v>11</v>
      </c>
      <c r="N117" s="295">
        <f>IF(COUNTA($K117:$M117)&gt;0,SUM($K117/$K$14,$L117/$L$14,$M117/$M$14)*$N$14/COUNTA($K117:$M117),0)</f>
        <v>10.5</v>
      </c>
      <c r="O117" s="296">
        <f>IF(ROUNDDOWN(SUM($G117,$J117,$N117,0.05),1)&gt;0,ROUNDDOWN(SUM($G117,$J117,$N117,0.05),1),"")</f>
        <v>18.7</v>
      </c>
      <c r="P117" s="294">
        <v>22</v>
      </c>
      <c r="Q117" s="294">
        <v>10</v>
      </c>
      <c r="R117" s="294"/>
      <c r="S117" s="294">
        <v>12</v>
      </c>
      <c r="T117" s="294"/>
      <c r="U117" s="297">
        <f>IF(OR(COUNTIF($P117:$T117,"&gt;0")=0,COUNTA($P$14)=0),"",(IF(COUNTA($Q117:$T117)&lt;=2,SUM($P117:$T117),IF(COUNTA($Q117:$T117)=3,SUM($P117:$T117)-MIN($Q117:$T117),SUM($P117:$T117)-MIN($Q117:$T117)-SMALL($Q117:$T117,2))))*7/(SUM($P$14:$R$14)/10))</f>
        <v>44</v>
      </c>
      <c r="V117" s="298">
        <f t="shared" si="14"/>
        <v>63</v>
      </c>
      <c r="W117" s="298"/>
      <c r="X117" s="298"/>
      <c r="Y117" s="299" t="str">
        <f t="shared" si="15"/>
        <v>B</v>
      </c>
      <c r="Z117"/>
    </row>
    <row r="118" spans="1:26" s="300" customFormat="1" ht="35.1" customHeight="1">
      <c r="A118" s="291">
        <v>104</v>
      </c>
      <c r="B118" s="416" t="s">
        <v>308</v>
      </c>
      <c r="C118" s="413" t="s">
        <v>348</v>
      </c>
      <c r="D118" s="308">
        <v>10</v>
      </c>
      <c r="E118" s="309">
        <v>7</v>
      </c>
      <c r="F118" s="294">
        <v>7</v>
      </c>
      <c r="G118" s="295">
        <f>IF(COUNTA($D118:$F118)&gt;0,SUM($D118/$D$14,$E118/$E$14,$F118/$F$14)*$G$14/COUNTA($D118:$F118),0)</f>
        <v>4.2222222222222223</v>
      </c>
      <c r="H118" s="294">
        <v>0</v>
      </c>
      <c r="I118" s="294">
        <v>0</v>
      </c>
      <c r="J118" s="295">
        <f>IF(COUNTA($H118:$I118)&gt;0,SUM($H118/$H$14,$I118/$I$14)*$J$14/COUNTA($H118:$I118),0)</f>
        <v>0</v>
      </c>
      <c r="K118" s="294">
        <v>10</v>
      </c>
      <c r="L118" s="294">
        <v>9</v>
      </c>
      <c r="M118" s="294">
        <v>11</v>
      </c>
      <c r="N118" s="295">
        <f>IF(COUNTA($K118:$M118)&gt;0,SUM($K118/$K$14,$L118/$L$14,$M118/$M$14)*$N$14/COUNTA($K118:$M118),0)</f>
        <v>10</v>
      </c>
      <c r="O118" s="296">
        <f>IF(ROUNDDOWN(SUM($G118,$J118,$N118,0.05),1)&gt;0,ROUNDDOWN(SUM($G118,$J118,$N118,0.05),1),"")</f>
        <v>14.2</v>
      </c>
      <c r="P118" s="294">
        <v>13</v>
      </c>
      <c r="Q118" s="294">
        <v>11</v>
      </c>
      <c r="R118" s="294"/>
      <c r="S118" s="294">
        <v>11</v>
      </c>
      <c r="T118" s="294"/>
      <c r="U118" s="297">
        <f>IF(OR(COUNTIF($P118:$T118,"&gt;0")=0,COUNTA($P$14)=0),"",(IF(COUNTA($Q118:$T118)&lt;=2,SUM($P118:$T118),IF(COUNTA($Q118:$T118)=3,SUM($P118:$T118)-MIN($Q118:$T118),SUM($P118:$T118)-MIN($Q118:$T118)-SMALL($Q118:$T118,2))))*7/(SUM($P$14:$R$14)/10))</f>
        <v>35</v>
      </c>
      <c r="V118" s="298">
        <f>IF(ROUNDDOWN(SUM($O118,$U118,0.5),0)&gt;0,ROUNDDOWN(SUM($O118,$U118,0.5),0),"")</f>
        <v>49</v>
      </c>
      <c r="W118" s="298"/>
      <c r="X118" s="298"/>
      <c r="Y118" s="299" t="str">
        <f>IF(AND(N118&lt;$N$14/2,COUNTIF($P118:$T118,"&gt;0")&gt;0),"FAIL LABS",IF(OR($U118=0,$U118=""),"",IF($V118&gt;=70,"A",IF($V118&gt;=60,"B",IF($V118&gt;=50,"C",IF($V118&gt;=40,"D","E"))))))</f>
        <v>D</v>
      </c>
      <c r="Z118"/>
    </row>
    <row r="119" spans="1:26" s="300" customFormat="1" ht="34.950000000000003" customHeight="1">
      <c r="A119" s="311">
        <v>105</v>
      </c>
      <c r="B119" s="416" t="s">
        <v>273</v>
      </c>
      <c r="C119" s="413" t="s">
        <v>349</v>
      </c>
      <c r="D119" s="308"/>
      <c r="E119" s="309"/>
      <c r="F119" s="294"/>
      <c r="G119" s="295">
        <f t="shared" si="8"/>
        <v>0</v>
      </c>
      <c r="H119" s="294"/>
      <c r="I119" s="294"/>
      <c r="J119" s="295">
        <f t="shared" si="9"/>
        <v>0</v>
      </c>
      <c r="K119" s="294"/>
      <c r="L119" s="294"/>
      <c r="M119" s="294"/>
      <c r="N119" s="295">
        <f t="shared" si="10"/>
        <v>0</v>
      </c>
      <c r="O119" s="296" t="str">
        <f t="shared" si="7"/>
        <v/>
      </c>
      <c r="P119" s="294"/>
      <c r="Q119" s="294"/>
      <c r="R119" s="294"/>
      <c r="S119" s="294"/>
      <c r="T119" s="294"/>
      <c r="U119" s="297" t="str">
        <f t="shared" si="11"/>
        <v/>
      </c>
      <c r="V119" s="298" t="str">
        <f t="shared" si="12"/>
        <v/>
      </c>
      <c r="W119" s="298"/>
      <c r="X119" s="298"/>
      <c r="Y119" s="299" t="str">
        <f t="shared" si="13"/>
        <v/>
      </c>
      <c r="Z119"/>
    </row>
    <row r="120" spans="1:26" s="300" customFormat="1" ht="35.1" customHeight="1">
      <c r="A120" s="311">
        <v>106</v>
      </c>
      <c r="B120" s="416" t="s">
        <v>350</v>
      </c>
      <c r="C120" s="413" t="s">
        <v>351</v>
      </c>
      <c r="D120" s="308"/>
      <c r="E120" s="309"/>
      <c r="F120" s="294"/>
      <c r="G120" s="295">
        <f t="shared" si="8"/>
        <v>0</v>
      </c>
      <c r="H120" s="294"/>
      <c r="I120" s="294"/>
      <c r="J120" s="295">
        <f t="shared" si="9"/>
        <v>0</v>
      </c>
      <c r="K120" s="294"/>
      <c r="L120" s="294"/>
      <c r="M120" s="294"/>
      <c r="N120" s="295">
        <f t="shared" si="10"/>
        <v>0</v>
      </c>
      <c r="O120" s="296" t="str">
        <f t="shared" si="7"/>
        <v/>
      </c>
      <c r="P120" s="294"/>
      <c r="Q120" s="294"/>
      <c r="R120" s="294"/>
      <c r="S120" s="294"/>
      <c r="T120" s="294"/>
      <c r="U120" s="297" t="str">
        <f t="shared" si="11"/>
        <v/>
      </c>
      <c r="V120" s="298" t="str">
        <f t="shared" si="12"/>
        <v/>
      </c>
      <c r="W120" s="298"/>
      <c r="X120" s="298"/>
      <c r="Y120" s="299" t="str">
        <f t="shared" si="13"/>
        <v/>
      </c>
      <c r="Z120"/>
    </row>
    <row r="121" spans="1:26" s="300" customFormat="1" ht="35.1" customHeight="1">
      <c r="A121" s="311"/>
      <c r="B121" s="409"/>
      <c r="C121" s="409"/>
      <c r="D121" s="308"/>
      <c r="E121" s="309"/>
      <c r="F121" s="294"/>
      <c r="G121" s="295"/>
      <c r="H121" s="294"/>
      <c r="I121" s="294"/>
      <c r="J121" s="295"/>
      <c r="K121" s="294"/>
      <c r="L121" s="294"/>
      <c r="M121" s="294"/>
      <c r="N121" s="295"/>
      <c r="O121" s="296"/>
      <c r="P121" s="294"/>
      <c r="Q121" s="294"/>
      <c r="R121" s="294"/>
      <c r="S121" s="294"/>
      <c r="T121" s="294"/>
      <c r="U121" s="297"/>
      <c r="V121" s="298"/>
      <c r="W121" s="298"/>
      <c r="X121" s="298"/>
      <c r="Y121" s="299"/>
      <c r="Z121"/>
    </row>
    <row r="122" spans="1:26" s="300" customFormat="1" ht="35.1" customHeight="1">
      <c r="A122" s="749" t="s">
        <v>352</v>
      </c>
      <c r="B122" s="750"/>
      <c r="C122" s="750"/>
      <c r="D122" s="750"/>
      <c r="E122" s="750"/>
      <c r="F122" s="750"/>
      <c r="G122" s="750"/>
      <c r="H122" s="750"/>
      <c r="I122" s="750"/>
      <c r="J122" s="750"/>
      <c r="K122" s="750"/>
      <c r="L122" s="750"/>
      <c r="M122" s="750"/>
      <c r="N122" s="750"/>
      <c r="O122" s="750"/>
      <c r="P122" s="750"/>
      <c r="Q122" s="750"/>
      <c r="R122" s="750"/>
      <c r="S122" s="750"/>
      <c r="T122" s="750"/>
      <c r="U122" s="750"/>
      <c r="V122" s="750"/>
      <c r="W122" s="750"/>
      <c r="X122" s="750"/>
      <c r="Y122" s="751"/>
      <c r="Z122"/>
    </row>
    <row r="123" spans="1:26" s="300" customFormat="1" ht="33" customHeight="1">
      <c r="A123" s="311">
        <v>107</v>
      </c>
      <c r="B123" s="409" t="s">
        <v>312</v>
      </c>
      <c r="C123" s="409" t="s">
        <v>353</v>
      </c>
      <c r="D123" s="308"/>
      <c r="E123" s="312"/>
      <c r="F123" s="313"/>
      <c r="G123" s="314">
        <f t="shared" si="8"/>
        <v>0</v>
      </c>
      <c r="H123" s="313"/>
      <c r="I123" s="313"/>
      <c r="J123" s="314">
        <f t="shared" si="9"/>
        <v>0</v>
      </c>
      <c r="K123" s="313"/>
      <c r="L123" s="313"/>
      <c r="M123" s="313"/>
      <c r="N123" s="314">
        <f t="shared" si="10"/>
        <v>0</v>
      </c>
      <c r="O123" s="315" t="str">
        <f t="shared" si="7"/>
        <v/>
      </c>
      <c r="P123" s="313">
        <v>3</v>
      </c>
      <c r="Q123" s="313"/>
      <c r="R123" s="313"/>
      <c r="S123" s="313">
        <v>8</v>
      </c>
      <c r="T123" s="313"/>
      <c r="U123" s="316">
        <f t="shared" si="11"/>
        <v>11</v>
      </c>
      <c r="V123" s="317">
        <f t="shared" si="12"/>
        <v>11</v>
      </c>
      <c r="W123" s="317"/>
      <c r="X123" s="317"/>
      <c r="Y123" s="318" t="str">
        <f t="shared" si="13"/>
        <v>FAIL LABS</v>
      </c>
      <c r="Z123"/>
    </row>
    <row r="124" spans="1:26" s="300" customFormat="1" ht="33" customHeight="1">
      <c r="A124" s="311">
        <v>108</v>
      </c>
      <c r="B124" s="409" t="s">
        <v>310</v>
      </c>
      <c r="C124" s="409" t="s">
        <v>354</v>
      </c>
      <c r="D124" s="308"/>
      <c r="E124" s="309"/>
      <c r="F124" s="294"/>
      <c r="G124" s="295">
        <f t="shared" si="8"/>
        <v>0</v>
      </c>
      <c r="H124" s="294"/>
      <c r="I124" s="294"/>
      <c r="J124" s="295">
        <f t="shared" si="9"/>
        <v>0</v>
      </c>
      <c r="K124" s="294"/>
      <c r="L124" s="294"/>
      <c r="M124" s="294"/>
      <c r="N124" s="295">
        <f t="shared" si="10"/>
        <v>0</v>
      </c>
      <c r="O124" s="296" t="str">
        <f t="shared" si="7"/>
        <v/>
      </c>
      <c r="P124" s="294">
        <v>26</v>
      </c>
      <c r="Q124" s="294"/>
      <c r="R124" s="294">
        <v>9</v>
      </c>
      <c r="S124" s="294">
        <v>10</v>
      </c>
      <c r="T124" s="294"/>
      <c r="U124" s="297">
        <f t="shared" si="11"/>
        <v>45</v>
      </c>
      <c r="V124" s="298">
        <f t="shared" si="12"/>
        <v>45</v>
      </c>
      <c r="W124" s="298"/>
      <c r="X124" s="298"/>
      <c r="Y124" s="299" t="str">
        <f t="shared" si="13"/>
        <v>FAIL LABS</v>
      </c>
      <c r="Z124"/>
    </row>
    <row r="125" spans="1:26" ht="35.1" customHeight="1">
      <c r="A125" s="319"/>
      <c r="B125" s="417"/>
      <c r="C125" s="417"/>
      <c r="D125" s="319"/>
      <c r="E125" s="730" t="s">
        <v>315</v>
      </c>
      <c r="F125" s="731"/>
      <c r="G125" s="731"/>
      <c r="H125" s="731"/>
      <c r="I125" s="731"/>
      <c r="J125" s="731"/>
      <c r="K125" s="731"/>
      <c r="L125" s="731"/>
      <c r="M125" s="731"/>
      <c r="N125" s="731"/>
      <c r="O125" s="731"/>
      <c r="P125" s="731"/>
      <c r="Q125" s="731"/>
      <c r="R125" s="731"/>
      <c r="S125" s="731"/>
      <c r="T125" s="731"/>
      <c r="U125" s="319"/>
      <c r="V125" s="321"/>
      <c r="W125" s="319"/>
      <c r="X125" s="319"/>
      <c r="Y125" s="319"/>
    </row>
    <row r="126" spans="1:26" ht="35.1" customHeight="1">
      <c r="A126" s="319"/>
      <c r="B126" s="418"/>
      <c r="C126" s="419"/>
      <c r="D126" s="727" t="s">
        <v>287</v>
      </c>
      <c r="E126" s="727"/>
      <c r="F126" s="324" t="s">
        <v>303</v>
      </c>
      <c r="G126" s="325" t="s">
        <v>302</v>
      </c>
      <c r="H126" s="326" t="s">
        <v>300</v>
      </c>
      <c r="I126" s="327" t="s">
        <v>301</v>
      </c>
      <c r="J126" s="327" t="s">
        <v>304</v>
      </c>
      <c r="K126" s="328"/>
      <c r="L126" s="329"/>
      <c r="M126" s="329"/>
      <c r="N126" s="329"/>
      <c r="O126" s="732" t="s">
        <v>316</v>
      </c>
      <c r="P126" s="732"/>
      <c r="Q126" s="733" t="s">
        <v>317</v>
      </c>
      <c r="R126" s="733"/>
      <c r="S126" s="734" t="s">
        <v>318</v>
      </c>
      <c r="T126" s="734"/>
      <c r="U126" s="319"/>
      <c r="V126" s="321"/>
      <c r="W126" s="319"/>
      <c r="X126" s="319"/>
      <c r="Y126" s="319"/>
    </row>
    <row r="127" spans="1:26" ht="35.1" customHeight="1">
      <c r="A127" s="319"/>
      <c r="B127" s="420"/>
      <c r="C127" s="421"/>
      <c r="D127" s="728" t="s">
        <v>319</v>
      </c>
      <c r="E127" s="728"/>
      <c r="F127" s="331">
        <f>COUNTIF($Y$15:$Y124,F$126)</f>
        <v>22</v>
      </c>
      <c r="G127" s="331">
        <f>COUNTIF($Y$15:$Y124,G$126)</f>
        <v>35</v>
      </c>
      <c r="H127" s="332">
        <f>COUNTIF($Y$15:$Y124,H$126)</f>
        <v>26</v>
      </c>
      <c r="I127" s="333">
        <f>COUNTIF($Y$15:$Y124,I$126)</f>
        <v>9</v>
      </c>
      <c r="J127" s="333">
        <f>COUNTIF($Y$15:$Y124,J$126)</f>
        <v>0</v>
      </c>
      <c r="K127" s="328"/>
      <c r="L127" s="329"/>
      <c r="M127" s="329"/>
      <c r="N127" s="329"/>
      <c r="O127" s="334" t="s">
        <v>320</v>
      </c>
      <c r="P127" s="325" t="s">
        <v>321</v>
      </c>
      <c r="Q127" s="335" t="s">
        <v>322</v>
      </c>
      <c r="R127" s="336" t="s">
        <v>323</v>
      </c>
      <c r="S127" s="729" t="s">
        <v>324</v>
      </c>
      <c r="T127" s="729"/>
      <c r="U127" s="319"/>
      <c r="V127" s="321"/>
      <c r="W127" s="319"/>
      <c r="X127" s="319"/>
      <c r="Y127" s="319"/>
    </row>
    <row r="128" spans="1:26" ht="35.1" customHeight="1">
      <c r="A128" s="319"/>
      <c r="B128" s="420"/>
      <c r="C128" s="421"/>
      <c r="D128" s="728" t="s">
        <v>325</v>
      </c>
      <c r="E128" s="728"/>
      <c r="F128" s="331"/>
      <c r="G128" s="331"/>
      <c r="H128" s="332"/>
      <c r="I128" s="333"/>
      <c r="J128" s="333"/>
      <c r="K128" s="328"/>
      <c r="L128" s="724" t="s">
        <v>355</v>
      </c>
      <c r="M128" s="724"/>
      <c r="N128" s="337" t="s">
        <v>319</v>
      </c>
      <c r="O128" s="338">
        <f>IF(SUM($O$15:$O124)&gt;0,AVERAGE($O$15:$O124),0)</f>
        <v>19.054999999999996</v>
      </c>
      <c r="P128" s="338">
        <f t="shared" ref="P128" si="16">$O128/30*100</f>
        <v>63.516666666666652</v>
      </c>
      <c r="Q128" s="338">
        <f>IF(SUM($U$15:$U124)&gt;0,AVERAGE($U$15:$U124),0)</f>
        <v>44.372340425531917</v>
      </c>
      <c r="R128" s="339">
        <f t="shared" ref="R128" si="17">$Q128/70*100</f>
        <v>63.389057750759882</v>
      </c>
      <c r="S128" s="725">
        <f>IF(SUM($V$15:$V124)&gt;0,AVERAGE($V$15:$V124),0)</f>
        <v>59.578431372549019</v>
      </c>
      <c r="T128" s="725"/>
      <c r="U128" s="319"/>
      <c r="V128" s="321"/>
      <c r="W128" s="319"/>
      <c r="X128" s="319"/>
      <c r="Y128" s="319"/>
    </row>
    <row r="129" spans="1:25" ht="35.1" customHeight="1">
      <c r="A129" s="319"/>
      <c r="B129" s="420"/>
      <c r="C129" s="420"/>
      <c r="D129" s="340"/>
      <c r="E129" s="341"/>
      <c r="F129" s="341"/>
      <c r="G129" s="341"/>
      <c r="H129" s="329"/>
      <c r="I129" s="329"/>
      <c r="J129" s="329"/>
      <c r="K129" s="328"/>
      <c r="L129" s="724"/>
      <c r="M129" s="724"/>
      <c r="N129" s="337" t="s">
        <v>356</v>
      </c>
      <c r="O129" s="338"/>
      <c r="P129" s="338"/>
      <c r="Q129" s="342"/>
      <c r="R129" s="339"/>
      <c r="S129" s="725"/>
      <c r="T129" s="725"/>
      <c r="U129" s="319"/>
      <c r="V129" s="321"/>
      <c r="W129" s="319"/>
      <c r="X129" s="319"/>
      <c r="Y129" s="319"/>
    </row>
    <row r="130" spans="1:25" ht="35.1" customHeight="1">
      <c r="A130" s="319"/>
      <c r="B130" s="420"/>
      <c r="C130" s="421"/>
      <c r="D130" s="343"/>
      <c r="E130" s="344"/>
      <c r="F130" s="345" t="s">
        <v>332</v>
      </c>
      <c r="G130" s="345" t="s">
        <v>333</v>
      </c>
      <c r="H130" s="341"/>
      <c r="I130" s="341"/>
      <c r="J130" s="329"/>
      <c r="K130" s="328"/>
      <c r="L130" s="724" t="s">
        <v>357</v>
      </c>
      <c r="M130" s="724"/>
      <c r="N130" s="337" t="s">
        <v>319</v>
      </c>
      <c r="O130" s="346">
        <f>MIN($O$15:$O124)</f>
        <v>5.3</v>
      </c>
      <c r="P130" s="338">
        <f>$O130/30*100</f>
        <v>17.666666666666668</v>
      </c>
      <c r="Q130" s="347">
        <f>MIN($U$15:$U124)</f>
        <v>11</v>
      </c>
      <c r="R130" s="339">
        <f>$Q130/70*100</f>
        <v>15.714285714285714</v>
      </c>
      <c r="S130" s="725">
        <f>MIN($V$15:$V124)</f>
        <v>5</v>
      </c>
      <c r="T130" s="725"/>
      <c r="U130" s="319"/>
      <c r="V130" s="321"/>
      <c r="W130" s="319"/>
      <c r="X130" s="319"/>
      <c r="Y130" s="319"/>
    </row>
    <row r="131" spans="1:25" ht="35.1" customHeight="1">
      <c r="A131" s="319"/>
      <c r="B131" s="420"/>
      <c r="C131" s="421"/>
      <c r="D131" s="727" t="s">
        <v>4</v>
      </c>
      <c r="E131" s="727"/>
      <c r="F131" s="348">
        <f>COUNTIF($V$15:$V$120,"&gt;=40")</f>
        <v>92</v>
      </c>
      <c r="G131" s="348"/>
      <c r="H131" s="341"/>
      <c r="I131" s="341"/>
      <c r="J131" s="329"/>
      <c r="K131" s="328"/>
      <c r="L131" s="724"/>
      <c r="M131" s="724"/>
      <c r="N131" s="337" t="s">
        <v>356</v>
      </c>
      <c r="O131" s="338"/>
      <c r="P131" s="338"/>
      <c r="Q131" s="349"/>
      <c r="R131" s="349"/>
      <c r="S131" s="726"/>
      <c r="T131" s="726"/>
      <c r="U131" s="319"/>
      <c r="V131" s="321"/>
      <c r="W131" s="319"/>
      <c r="X131" s="319"/>
      <c r="Y131" s="319"/>
    </row>
    <row r="132" spans="1:25" ht="35.1" customHeight="1">
      <c r="A132" s="319"/>
      <c r="B132" s="420"/>
      <c r="C132" s="421"/>
      <c r="D132" s="727" t="s">
        <v>334</v>
      </c>
      <c r="E132" s="727"/>
      <c r="F132" s="348">
        <f>COUNTIF($Y$15:$Y124,"E")</f>
        <v>0</v>
      </c>
      <c r="G132" s="348"/>
      <c r="H132" s="341"/>
      <c r="I132" s="341"/>
      <c r="J132" s="329"/>
      <c r="K132" s="350"/>
      <c r="L132" s="724" t="s">
        <v>358</v>
      </c>
      <c r="M132" s="724"/>
      <c r="N132" s="337" t="s">
        <v>319</v>
      </c>
      <c r="O132" s="338">
        <f>MAX($O$15:$O124)</f>
        <v>23.6</v>
      </c>
      <c r="P132" s="338">
        <f>$O132/30*100</f>
        <v>78.666666666666671</v>
      </c>
      <c r="Q132" s="338">
        <f>MAX($U$15:$U124)</f>
        <v>60</v>
      </c>
      <c r="R132" s="339">
        <f>$Q132/70*100</f>
        <v>85.714285714285708</v>
      </c>
      <c r="S132" s="725">
        <f>MAX($V$15:$V124)</f>
        <v>80</v>
      </c>
      <c r="T132" s="725"/>
      <c r="U132" s="319"/>
      <c r="V132" s="321"/>
      <c r="W132" s="319"/>
      <c r="X132" s="319"/>
      <c r="Y132" s="319"/>
    </row>
    <row r="133" spans="1:25" ht="35.1" customHeight="1">
      <c r="A133" s="319"/>
      <c r="B133" s="421"/>
      <c r="C133" s="422"/>
      <c r="D133" s="728" t="s">
        <v>335</v>
      </c>
      <c r="E133" s="728"/>
      <c r="F133" s="348">
        <f>COUNTA($B$15:$B124)-SUM(F127:J127)</f>
        <v>16</v>
      </c>
      <c r="G133" s="348"/>
      <c r="H133" s="341"/>
      <c r="I133" s="341"/>
      <c r="J133" s="341"/>
      <c r="K133" s="341"/>
      <c r="L133" s="724"/>
      <c r="M133" s="724"/>
      <c r="N133" s="337" t="s">
        <v>356</v>
      </c>
      <c r="O133" s="338"/>
      <c r="P133" s="338"/>
      <c r="Q133" s="342"/>
      <c r="R133" s="339"/>
      <c r="S133" s="725"/>
      <c r="T133" s="725"/>
      <c r="U133" s="319"/>
      <c r="V133" s="321"/>
      <c r="W133" s="319"/>
      <c r="X133" s="319"/>
      <c r="Y133" s="319"/>
    </row>
    <row r="134" spans="1:25" ht="35.1" customHeight="1">
      <c r="A134" s="319"/>
      <c r="B134" s="421"/>
      <c r="C134" s="422"/>
      <c r="D134" s="724" t="s">
        <v>33</v>
      </c>
      <c r="E134" s="724"/>
      <c r="F134" s="348">
        <f>SUM($F131:$F133)</f>
        <v>108</v>
      </c>
      <c r="G134" s="348"/>
      <c r="H134" s="341"/>
      <c r="I134" s="341"/>
      <c r="J134" s="341"/>
      <c r="K134" s="341"/>
      <c r="L134" s="724" t="s">
        <v>359</v>
      </c>
      <c r="M134" s="724"/>
      <c r="N134" s="337" t="s">
        <v>319</v>
      </c>
      <c r="O134" s="346">
        <f>IF(SUM($O$15:$O124)&gt;0,STDEV($O$15:$O124),0)</f>
        <v>2.7004068155922671</v>
      </c>
      <c r="P134" s="338">
        <f>$O134/30*100</f>
        <v>9.0013560519742235</v>
      </c>
      <c r="Q134" s="347">
        <f>IF(SUM($U$15:$U124),STDEV($U$15:$U124),0)</f>
        <v>8.8076628935436165</v>
      </c>
      <c r="R134" s="339">
        <f>$Q134/70*100</f>
        <v>12.582375562205167</v>
      </c>
      <c r="S134" s="725">
        <f>IF(SUM($V$15:$V124)&gt;0,STDEV($V$15:$V124),0)</f>
        <v>16.397558544732096</v>
      </c>
      <c r="T134" s="725"/>
      <c r="U134" s="319"/>
      <c r="V134" s="321"/>
      <c r="W134" s="319"/>
      <c r="X134" s="319"/>
      <c r="Y134" s="319"/>
    </row>
    <row r="135" spans="1:25" ht="35.1" customHeight="1">
      <c r="A135" s="319"/>
      <c r="B135" s="421"/>
      <c r="C135" s="422"/>
      <c r="D135" s="341"/>
      <c r="E135" s="341"/>
      <c r="F135" s="341"/>
      <c r="G135" s="352"/>
      <c r="H135" s="341"/>
      <c r="I135" s="341"/>
      <c r="J135" s="341"/>
      <c r="K135" s="341"/>
      <c r="L135" s="724"/>
      <c r="M135" s="724"/>
      <c r="N135" s="337" t="s">
        <v>356</v>
      </c>
      <c r="O135" s="338"/>
      <c r="P135" s="338"/>
      <c r="Q135" s="349"/>
      <c r="R135" s="349"/>
      <c r="S135" s="726"/>
      <c r="T135" s="726"/>
      <c r="U135" s="319"/>
      <c r="V135" s="321"/>
      <c r="W135" s="319"/>
      <c r="X135" s="319"/>
      <c r="Y135" s="319"/>
    </row>
    <row r="136" spans="1:25" ht="35.1" customHeight="1"/>
  </sheetData>
  <mergeCells count="45">
    <mergeCell ref="D134:E134"/>
    <mergeCell ref="L134:M135"/>
    <mergeCell ref="S134:T134"/>
    <mergeCell ref="S135:T135"/>
    <mergeCell ref="L130:M131"/>
    <mergeCell ref="S130:T130"/>
    <mergeCell ref="D131:E131"/>
    <mergeCell ref="S131:T131"/>
    <mergeCell ref="D132:E132"/>
    <mergeCell ref="L132:M133"/>
    <mergeCell ref="S132:T132"/>
    <mergeCell ref="D133:E133"/>
    <mergeCell ref="S133:T133"/>
    <mergeCell ref="D127:E127"/>
    <mergeCell ref="S127:T127"/>
    <mergeCell ref="D128:E128"/>
    <mergeCell ref="L128:M129"/>
    <mergeCell ref="S128:T128"/>
    <mergeCell ref="S129:T129"/>
    <mergeCell ref="A122:Y122"/>
    <mergeCell ref="E125:T125"/>
    <mergeCell ref="D126:E126"/>
    <mergeCell ref="O126:P126"/>
    <mergeCell ref="Q126:R126"/>
    <mergeCell ref="S126:T126"/>
    <mergeCell ref="Y12:Y14"/>
    <mergeCell ref="A12:A14"/>
    <mergeCell ref="B12:B14"/>
    <mergeCell ref="C12:C14"/>
    <mergeCell ref="D12:G12"/>
    <mergeCell ref="H12:J12"/>
    <mergeCell ref="K12:N12"/>
    <mergeCell ref="O12:O14"/>
    <mergeCell ref="P12:U12"/>
    <mergeCell ref="V12:V14"/>
    <mergeCell ref="W12:W14"/>
    <mergeCell ref="X12:X14"/>
    <mergeCell ref="A6:Y6"/>
    <mergeCell ref="A7:Y7"/>
    <mergeCell ref="A8:Y8"/>
    <mergeCell ref="A9:Y9"/>
    <mergeCell ref="E10:F10"/>
    <mergeCell ref="G10:M10"/>
    <mergeCell ref="N10:O10"/>
    <mergeCell ref="P10:S10"/>
  </mergeCells>
  <conditionalFormatting sqref="D15:N121 D123:N124">
    <cfRule type="cellIs" dxfId="14" priority="1" stopIfTrue="1" operator="equal">
      <formula>0</formula>
    </cfRule>
  </conditionalFormatting>
  <conditionalFormatting sqref="P15:T121 P123:T124">
    <cfRule type="expression" dxfId="13" priority="3" stopIfTrue="1">
      <formula>($U15="")</formula>
    </cfRule>
  </conditionalFormatting>
  <conditionalFormatting sqref="V15:Y121 A15:A124 V123:Y124">
    <cfRule type="expression" dxfId="12" priority="2" stopIfTrue="1">
      <formula>"$V17&lt;40"</formula>
    </cfRule>
  </conditionalFormatting>
  <dataValidations count="4">
    <dataValidation type="decimal" allowBlank="1" showInputMessage="1" showErrorMessage="1" sqref="D15:U121 D123:U124" xr:uid="{00000000-0002-0000-0500-000000000000}">
      <formula1>0</formula1>
      <formula2>D$14</formula2>
    </dataValidation>
    <dataValidation type="decimal" allowBlank="1" showErrorMessage="1" errorTitle="INVALID DATA" error="THE INPUT TO THIS CELL SHOULD BE A NON-NEGATIVE LESS THAN OR EQUAL TO 100. PLEASE CHECK YOUR DATA AND FORMULAS AFFECTING THIS CELL. " sqref="V15:V121 V123:V124" xr:uid="{00000000-0002-0000-0500-000001000000}">
      <formula1>0</formula1>
      <formula2>100</formula2>
    </dataValidation>
    <dataValidation type="decimal" errorStyle="warning" allowBlank="1" showErrorMessage="1" errorTitle="INVALID DATA" error="THE VALUE IN THIS CELL SHOULD BE NON-NEGATIVE LESS THAN 100_x000a_" sqref="R128:T135" xr:uid="{00000000-0002-0000-0500-000002000000}">
      <formula1>0</formula1>
      <formula2>100</formula2>
    </dataValidation>
    <dataValidation type="decimal" errorStyle="warning" allowBlank="1" showErrorMessage="1" errorTitle="INVALID DATA" error="THE VALUE IN THIS CELL SHOULD BE NON-NEGATIVE LESS THAN 100" sqref="P128:P135" xr:uid="{00000000-0002-0000-0500-000003000000}">
      <formula1>0</formula1>
      <formula2>100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000"/>
  <sheetViews>
    <sheetView topLeftCell="A85" zoomScale="70" zoomScaleNormal="70" workbookViewId="0">
      <selection activeCell="R97" sqref="R97"/>
    </sheetView>
  </sheetViews>
  <sheetFormatPr defaultColWidth="0" defaultRowHeight="21" zeroHeight="1"/>
  <cols>
    <col min="1" max="1" width="8.44140625" customWidth="1"/>
    <col min="2" max="2" width="36.44140625" style="266" customWidth="1"/>
    <col min="3" max="3" width="50.5546875" customWidth="1"/>
    <col min="4" max="6" width="10.6640625" customWidth="1"/>
    <col min="7" max="7" width="15.44140625" customWidth="1"/>
    <col min="8" max="11" width="10.6640625" customWidth="1"/>
    <col min="12" max="12" width="14" customWidth="1"/>
    <col min="13" max="17" width="10.6640625" customWidth="1"/>
    <col min="18" max="18" width="15.109375" customWidth="1"/>
    <col min="19" max="19" width="12.5546875" customWidth="1"/>
    <col min="20" max="21" width="10.6640625" customWidth="1"/>
    <col min="22" max="22" width="21.109375" customWidth="1"/>
    <col min="23" max="23" width="16.5546875" customWidth="1"/>
    <col min="24" max="42" width="10.6640625" hidden="1" customWidth="1"/>
    <col min="43" max="16384" width="14.44140625" hidden="1"/>
  </cols>
  <sheetData>
    <row r="1" spans="1:42" ht="34.5" customHeight="1">
      <c r="A1" s="100"/>
      <c r="B1" s="101"/>
      <c r="C1" s="100"/>
      <c r="D1" s="100"/>
      <c r="E1" s="100"/>
      <c r="F1" s="100"/>
      <c r="G1" s="102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3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</row>
    <row r="2" spans="1:42" ht="34.5" customHeight="1">
      <c r="A2" s="100"/>
      <c r="B2" s="101"/>
      <c r="C2" s="100"/>
      <c r="D2" s="100"/>
      <c r="E2" s="100"/>
      <c r="F2" s="100"/>
      <c r="G2" s="102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3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</row>
    <row r="3" spans="1:42" ht="34.5" customHeight="1">
      <c r="A3" s="100"/>
      <c r="B3" s="101"/>
      <c r="C3" s="100"/>
      <c r="D3" s="100"/>
      <c r="E3" s="100"/>
      <c r="F3" s="100"/>
      <c r="G3" s="102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3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</row>
    <row r="4" spans="1:42" ht="34.5" customHeight="1">
      <c r="A4" s="100"/>
      <c r="B4" s="101"/>
      <c r="C4" s="100"/>
      <c r="D4" s="100"/>
      <c r="E4" s="100"/>
      <c r="F4" s="100"/>
      <c r="G4" s="102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3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</row>
    <row r="5" spans="1:42" ht="34.5" customHeight="1">
      <c r="A5" s="100"/>
      <c r="B5" s="101"/>
      <c r="C5" s="100"/>
      <c r="D5" s="100"/>
      <c r="E5" s="100"/>
      <c r="F5" s="100"/>
      <c r="G5" s="102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3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</row>
    <row r="6" spans="1:42" ht="34.5" customHeight="1">
      <c r="A6" s="768" t="s">
        <v>326</v>
      </c>
      <c r="B6" s="769"/>
      <c r="C6" s="769"/>
      <c r="D6" s="769"/>
      <c r="E6" s="769"/>
      <c r="F6" s="769"/>
      <c r="G6" s="769"/>
      <c r="H6" s="769"/>
      <c r="I6" s="769"/>
      <c r="J6" s="769"/>
      <c r="K6" s="769"/>
      <c r="L6" s="769"/>
      <c r="M6" s="769"/>
      <c r="N6" s="769"/>
      <c r="O6" s="769"/>
      <c r="P6" s="769"/>
      <c r="Q6" s="769"/>
      <c r="R6" s="769"/>
      <c r="S6" s="769"/>
      <c r="T6" s="769"/>
      <c r="U6" s="769"/>
      <c r="V6" s="769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</row>
    <row r="7" spans="1:42" ht="34.5" customHeight="1">
      <c r="A7" s="770" t="s">
        <v>327</v>
      </c>
      <c r="B7" s="769"/>
      <c r="C7" s="769"/>
      <c r="D7" s="769"/>
      <c r="E7" s="769"/>
      <c r="F7" s="769"/>
      <c r="G7" s="769"/>
      <c r="H7" s="769"/>
      <c r="I7" s="769"/>
      <c r="J7" s="769"/>
      <c r="K7" s="769"/>
      <c r="L7" s="769"/>
      <c r="M7" s="769"/>
      <c r="N7" s="769"/>
      <c r="O7" s="769"/>
      <c r="P7" s="769"/>
      <c r="Q7" s="769"/>
      <c r="R7" s="769"/>
      <c r="S7" s="769"/>
      <c r="T7" s="769"/>
      <c r="U7" s="769"/>
      <c r="V7" s="769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</row>
    <row r="8" spans="1:42" ht="34.5" customHeight="1">
      <c r="A8" s="770" t="s">
        <v>328</v>
      </c>
      <c r="B8" s="769"/>
      <c r="C8" s="769"/>
      <c r="D8" s="769"/>
      <c r="E8" s="769"/>
      <c r="F8" s="769"/>
      <c r="G8" s="769"/>
      <c r="H8" s="769"/>
      <c r="I8" s="769"/>
      <c r="J8" s="769"/>
      <c r="K8" s="769"/>
      <c r="L8" s="769"/>
      <c r="M8" s="769"/>
      <c r="N8" s="769"/>
      <c r="O8" s="769"/>
      <c r="P8" s="769"/>
      <c r="Q8" s="769"/>
      <c r="R8" s="769"/>
      <c r="S8" s="769"/>
      <c r="T8" s="769"/>
      <c r="U8" s="769"/>
      <c r="V8" s="769"/>
      <c r="W8" s="105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</row>
    <row r="9" spans="1:42" ht="34.5" customHeight="1">
      <c r="A9" s="771" t="s">
        <v>329</v>
      </c>
      <c r="B9" s="769"/>
      <c r="C9" s="769"/>
      <c r="D9" s="769"/>
      <c r="E9" s="769"/>
      <c r="F9" s="769"/>
      <c r="G9" s="769"/>
      <c r="H9" s="769"/>
      <c r="I9" s="769"/>
      <c r="J9" s="769"/>
      <c r="K9" s="769"/>
      <c r="L9" s="769"/>
      <c r="M9" s="769"/>
      <c r="N9" s="769"/>
      <c r="O9" s="769"/>
      <c r="P9" s="769"/>
      <c r="Q9" s="769"/>
      <c r="R9" s="769"/>
      <c r="S9" s="769"/>
      <c r="T9" s="769"/>
      <c r="U9" s="769"/>
      <c r="V9" s="769"/>
      <c r="W9" s="107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</row>
    <row r="10" spans="1:42" ht="34.5" customHeight="1">
      <c r="A10" s="108"/>
      <c r="B10" s="109"/>
      <c r="C10" s="108"/>
      <c r="D10" s="108"/>
      <c r="E10" s="772" t="s">
        <v>330</v>
      </c>
      <c r="F10" s="769"/>
      <c r="G10" s="773" t="s">
        <v>56</v>
      </c>
      <c r="H10" s="769"/>
      <c r="I10" s="110"/>
      <c r="J10" s="110"/>
      <c r="K10" s="106"/>
      <c r="M10" s="111" t="s">
        <v>331</v>
      </c>
      <c r="N10" s="111"/>
      <c r="O10" s="111"/>
      <c r="P10" s="111"/>
      <c r="Q10" s="106"/>
      <c r="R10" s="106"/>
      <c r="S10" s="106"/>
      <c r="T10" s="108"/>
      <c r="U10" s="108"/>
      <c r="V10" s="108"/>
      <c r="W10" s="107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</row>
    <row r="11" spans="1:42" ht="34.5" customHeight="1">
      <c r="A11" s="108"/>
      <c r="B11" s="109"/>
      <c r="C11" s="108"/>
      <c r="D11" s="108"/>
      <c r="E11" s="108"/>
      <c r="F11" s="108"/>
      <c r="G11" s="112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13"/>
      <c r="T11" s="108"/>
      <c r="U11" s="108"/>
      <c r="V11" s="108"/>
      <c r="W11" s="107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</row>
    <row r="12" spans="1:42" ht="35.25" customHeight="1">
      <c r="A12" s="774" t="s">
        <v>277</v>
      </c>
      <c r="B12" s="775" t="s">
        <v>278</v>
      </c>
      <c r="C12" s="774" t="s">
        <v>279</v>
      </c>
      <c r="D12" s="778" t="s">
        <v>280</v>
      </c>
      <c r="E12" s="779"/>
      <c r="F12" s="779"/>
      <c r="G12" s="756"/>
      <c r="H12" s="780" t="s">
        <v>281</v>
      </c>
      <c r="I12" s="779"/>
      <c r="J12" s="779"/>
      <c r="K12" s="756"/>
      <c r="L12" s="781" t="s">
        <v>282</v>
      </c>
      <c r="M12" s="780" t="s">
        <v>283</v>
      </c>
      <c r="N12" s="779"/>
      <c r="O12" s="779"/>
      <c r="P12" s="779"/>
      <c r="Q12" s="779"/>
      <c r="R12" s="756"/>
      <c r="S12" s="782" t="s">
        <v>284</v>
      </c>
      <c r="T12" s="752" t="s">
        <v>285</v>
      </c>
      <c r="U12" s="752" t="s">
        <v>286</v>
      </c>
      <c r="V12" s="752" t="s">
        <v>287</v>
      </c>
      <c r="W12" s="114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</row>
    <row r="13" spans="1:42" ht="75.75" customHeight="1">
      <c r="A13" s="753"/>
      <c r="B13" s="776"/>
      <c r="C13" s="753"/>
      <c r="D13" s="116" t="s">
        <v>288</v>
      </c>
      <c r="E13" s="116" t="s">
        <v>289</v>
      </c>
      <c r="F13" s="116" t="s">
        <v>290</v>
      </c>
      <c r="G13" s="117" t="s">
        <v>33</v>
      </c>
      <c r="H13" s="118" t="s">
        <v>291</v>
      </c>
      <c r="I13" s="118" t="s">
        <v>292</v>
      </c>
      <c r="J13" s="118" t="s">
        <v>293</v>
      </c>
      <c r="K13" s="119" t="s">
        <v>33</v>
      </c>
      <c r="L13" s="753"/>
      <c r="M13" s="118" t="s">
        <v>294</v>
      </c>
      <c r="N13" s="118" t="s">
        <v>295</v>
      </c>
      <c r="O13" s="118" t="s">
        <v>296</v>
      </c>
      <c r="P13" s="118" t="s">
        <v>297</v>
      </c>
      <c r="Q13" s="118" t="s">
        <v>298</v>
      </c>
      <c r="R13" s="118" t="s">
        <v>299</v>
      </c>
      <c r="S13" s="753"/>
      <c r="T13" s="753"/>
      <c r="U13" s="753"/>
      <c r="V13" s="753"/>
      <c r="W13" s="114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</row>
    <row r="14" spans="1:42" ht="39.75" customHeight="1">
      <c r="A14" s="754"/>
      <c r="B14" s="777"/>
      <c r="C14" s="754"/>
      <c r="D14" s="120">
        <v>20</v>
      </c>
      <c r="E14" s="120">
        <v>30</v>
      </c>
      <c r="F14" s="120">
        <v>30</v>
      </c>
      <c r="G14" s="121">
        <v>30</v>
      </c>
      <c r="H14" s="120">
        <v>10</v>
      </c>
      <c r="I14" s="120">
        <v>30</v>
      </c>
      <c r="J14" s="120">
        <v>10</v>
      </c>
      <c r="K14" s="122">
        <v>20</v>
      </c>
      <c r="L14" s="754"/>
      <c r="M14" s="123">
        <v>30</v>
      </c>
      <c r="N14" s="123">
        <v>20</v>
      </c>
      <c r="O14" s="123">
        <v>20</v>
      </c>
      <c r="P14" s="123">
        <v>20</v>
      </c>
      <c r="Q14" s="123">
        <v>20</v>
      </c>
      <c r="R14" s="124">
        <v>50</v>
      </c>
      <c r="S14" s="754"/>
      <c r="T14" s="754"/>
      <c r="U14" s="754"/>
      <c r="V14" s="754"/>
      <c r="W14" s="125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</row>
    <row r="15" spans="1:42" ht="34.5" customHeight="1">
      <c r="A15" s="127">
        <v>1</v>
      </c>
      <c r="B15" s="128" t="s">
        <v>71</v>
      </c>
      <c r="C15" s="129" t="s">
        <v>72</v>
      </c>
      <c r="D15" s="130">
        <v>15</v>
      </c>
      <c r="E15" s="131">
        <v>21.8</v>
      </c>
      <c r="F15" s="130"/>
      <c r="G15" s="132">
        <f>IF(COUNTA($D15:$F15)&gt;0,SUM($D15/$D$14,$E15/$E$14,$F15/$F$14)*$G$14/COUNTA($D15:$F15),0)</f>
        <v>22.15</v>
      </c>
      <c r="H15" s="130">
        <v>10</v>
      </c>
      <c r="I15" s="130">
        <v>18</v>
      </c>
      <c r="J15" s="133"/>
      <c r="K15" s="132">
        <f>IF(COUNTA($H15:$J15)&gt;0,SUM($H15/$H$14,$I15/$I$14,$J15/$J$14)*$K$14/COUNTA($H15:$J15),0)</f>
        <v>16</v>
      </c>
      <c r="L15" s="134">
        <f>IF(ROUNDDOWN(SUM($G15,$K15,0.05),1)&gt;0,ROUNDDOWN(SUM($G15,$K15,0.05),1),"")</f>
        <v>38.200000000000003</v>
      </c>
      <c r="M15" s="133">
        <v>8</v>
      </c>
      <c r="N15" s="133">
        <v>13</v>
      </c>
      <c r="O15" s="133"/>
      <c r="P15" s="133"/>
      <c r="Q15" s="133">
        <v>5</v>
      </c>
      <c r="R15" s="135">
        <f>SUM(M15:Q15)*5/7</f>
        <v>18.571428571428573</v>
      </c>
      <c r="S15" s="136">
        <f>SUM(L15,R15)</f>
        <v>56.771428571428572</v>
      </c>
      <c r="T15" s="136"/>
      <c r="U15" s="136"/>
      <c r="V15" s="137" t="str">
        <f>IF(AND(COUNTIF($M15:$Q15,"&gt;0")&gt;0),IF(OR($R15=0,$R15=""),"",IF($S15&gt;=70,"A",IF($S15&gt;=60,"B",IF($S15&gt;=50,"C",IF($S15&gt;=40,"D","E"))))))</f>
        <v>C</v>
      </c>
      <c r="W15" s="100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</row>
    <row r="16" spans="1:42" ht="34.5" customHeight="1">
      <c r="A16" s="127">
        <v>2</v>
      </c>
      <c r="B16" s="139" t="s">
        <v>73</v>
      </c>
      <c r="C16" s="140" t="s">
        <v>74</v>
      </c>
      <c r="D16" s="130">
        <v>18</v>
      </c>
      <c r="E16" s="141">
        <v>27</v>
      </c>
      <c r="F16" s="130"/>
      <c r="G16" s="132">
        <f t="shared" ref="G16:G79" si="0">IF(COUNTA($D16:$F16)&gt;0,SUM($D16/$D$14,$E16/$E$14,$F16/$F$14)*$G$14/COUNTA($D16:$F16),0)</f>
        <v>27</v>
      </c>
      <c r="H16" s="130">
        <v>10</v>
      </c>
      <c r="I16" s="130">
        <v>18</v>
      </c>
      <c r="J16" s="133"/>
      <c r="K16" s="132">
        <f t="shared" ref="K16:K79" si="1">IF(COUNTA($H16:$J16)&gt;0,SUM($H16/$H$14,$I16/$I$14,$J16/$J$14)*$K$14/COUNTA($H16:$J16),0)</f>
        <v>16</v>
      </c>
      <c r="L16" s="134">
        <f t="shared" ref="L16:L79" si="2">IF(ROUNDDOWN(SUM($G16,$K16,0.05),1)&gt;0,ROUNDDOWN(SUM($G16,$K16,0.05),1),"")</f>
        <v>43</v>
      </c>
      <c r="M16" s="133">
        <v>8</v>
      </c>
      <c r="N16" s="133"/>
      <c r="O16" s="133">
        <v>9</v>
      </c>
      <c r="P16" s="133"/>
      <c r="Q16" s="133"/>
      <c r="R16" s="135">
        <f>SUM(M16:Q16)*5/7</f>
        <v>12.142857142857142</v>
      </c>
      <c r="S16" s="136">
        <f t="shared" ref="S16:S79" si="3">SUM(L16,R16)</f>
        <v>55.142857142857139</v>
      </c>
      <c r="T16" s="136"/>
      <c r="U16" s="136"/>
      <c r="V16" s="137" t="str">
        <f t="shared" ref="V16:V79" si="4">IF(AND(COUNTIF($M16:$Q16,"&gt;0")&gt;0),IF(OR($R16=0,$R16=""),"",IF($S16&gt;=70,"A",IF($S16&gt;=60,"B",IF($S16&gt;=50,"C",IF($S16&gt;=40,"D","E"))))))</f>
        <v>C</v>
      </c>
      <c r="W16" s="100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</row>
    <row r="17" spans="1:42" ht="34.5" customHeight="1">
      <c r="A17" s="127">
        <v>3</v>
      </c>
      <c r="B17" s="142" t="s">
        <v>75</v>
      </c>
      <c r="C17" s="140" t="s">
        <v>76</v>
      </c>
      <c r="D17" s="130">
        <v>16.5</v>
      </c>
      <c r="E17" s="141">
        <v>26.3</v>
      </c>
      <c r="F17" s="130"/>
      <c r="G17" s="132">
        <f t="shared" si="0"/>
        <v>25.524999999999999</v>
      </c>
      <c r="H17" s="130">
        <v>9.3000000000000007</v>
      </c>
      <c r="I17" s="130">
        <v>15</v>
      </c>
      <c r="J17" s="133"/>
      <c r="K17" s="132">
        <f t="shared" si="1"/>
        <v>14.3</v>
      </c>
      <c r="L17" s="134">
        <f t="shared" si="2"/>
        <v>39.799999999999997</v>
      </c>
      <c r="M17" s="133"/>
      <c r="N17" s="133"/>
      <c r="O17" s="133"/>
      <c r="P17" s="133"/>
      <c r="Q17" s="133"/>
      <c r="R17" s="135">
        <f t="shared" ref="R17:R80" si="5">SUM(M17:Q17)*5/7</f>
        <v>0</v>
      </c>
      <c r="S17" s="136">
        <f t="shared" si="3"/>
        <v>39.799999999999997</v>
      </c>
      <c r="T17" s="136"/>
      <c r="U17" s="136"/>
      <c r="V17" s="137" t="b">
        <f t="shared" si="4"/>
        <v>0</v>
      </c>
      <c r="W17" s="100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</row>
    <row r="18" spans="1:42" ht="34.5" customHeight="1">
      <c r="A18" s="127">
        <v>4</v>
      </c>
      <c r="B18" s="139" t="s">
        <v>77</v>
      </c>
      <c r="C18" s="140" t="s">
        <v>78</v>
      </c>
      <c r="D18" s="130">
        <v>15.5</v>
      </c>
      <c r="E18" s="141">
        <v>24.8</v>
      </c>
      <c r="F18" s="130"/>
      <c r="G18" s="132">
        <f t="shared" si="0"/>
        <v>24.024999999999999</v>
      </c>
      <c r="H18" s="130">
        <v>10</v>
      </c>
      <c r="I18" s="130">
        <v>20</v>
      </c>
      <c r="J18" s="133"/>
      <c r="K18" s="132">
        <f t="shared" si="1"/>
        <v>16.666666666666664</v>
      </c>
      <c r="L18" s="134">
        <f t="shared" si="2"/>
        <v>40.700000000000003</v>
      </c>
      <c r="M18" s="133"/>
      <c r="N18" s="133"/>
      <c r="O18" s="133"/>
      <c r="P18" s="133"/>
      <c r="Q18" s="133">
        <v>13</v>
      </c>
      <c r="R18" s="135">
        <f t="shared" si="5"/>
        <v>9.2857142857142865</v>
      </c>
      <c r="S18" s="136">
        <f t="shared" si="3"/>
        <v>49.985714285714288</v>
      </c>
      <c r="T18" s="136"/>
      <c r="U18" s="136"/>
      <c r="V18" s="137" t="str">
        <f t="shared" si="4"/>
        <v>D</v>
      </c>
      <c r="W18" s="100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</row>
    <row r="19" spans="1:42" ht="34.5" customHeight="1">
      <c r="A19" s="127">
        <v>5</v>
      </c>
      <c r="B19" s="139" t="s">
        <v>79</v>
      </c>
      <c r="C19" s="140" t="s">
        <v>80</v>
      </c>
      <c r="D19" s="130">
        <v>8</v>
      </c>
      <c r="E19" s="141">
        <v>21.8</v>
      </c>
      <c r="F19" s="130"/>
      <c r="G19" s="132">
        <f t="shared" si="0"/>
        <v>16.900000000000002</v>
      </c>
      <c r="H19" s="130">
        <v>9.3000000000000007</v>
      </c>
      <c r="I19" s="130">
        <v>23</v>
      </c>
      <c r="J19" s="133"/>
      <c r="K19" s="132">
        <f t="shared" si="1"/>
        <v>16.966666666666669</v>
      </c>
      <c r="L19" s="134">
        <f t="shared" si="2"/>
        <v>33.9</v>
      </c>
      <c r="M19" s="133">
        <v>5</v>
      </c>
      <c r="N19" s="133"/>
      <c r="O19" s="133"/>
      <c r="P19" s="133"/>
      <c r="Q19" s="133">
        <v>6</v>
      </c>
      <c r="R19" s="135">
        <f t="shared" si="5"/>
        <v>7.8571428571428568</v>
      </c>
      <c r="S19" s="136">
        <f t="shared" si="3"/>
        <v>41.757142857142853</v>
      </c>
      <c r="T19" s="136"/>
      <c r="U19" s="136"/>
      <c r="V19" s="137" t="str">
        <f t="shared" si="4"/>
        <v>D</v>
      </c>
      <c r="W19" s="100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</row>
    <row r="20" spans="1:42" ht="34.5" customHeight="1">
      <c r="A20" s="127">
        <v>6</v>
      </c>
      <c r="B20" s="143" t="s">
        <v>81</v>
      </c>
      <c r="C20" s="144" t="s">
        <v>82</v>
      </c>
      <c r="D20" s="130">
        <v>14</v>
      </c>
      <c r="E20" s="141">
        <v>22.5</v>
      </c>
      <c r="F20" s="130"/>
      <c r="G20" s="132">
        <f t="shared" si="0"/>
        <v>21.75</v>
      </c>
      <c r="H20" s="130">
        <v>10</v>
      </c>
      <c r="I20" s="130">
        <v>15</v>
      </c>
      <c r="J20" s="133"/>
      <c r="K20" s="132">
        <f t="shared" si="1"/>
        <v>15</v>
      </c>
      <c r="L20" s="134">
        <f t="shared" si="2"/>
        <v>36.799999999999997</v>
      </c>
      <c r="M20" s="133">
        <v>8</v>
      </c>
      <c r="N20" s="133"/>
      <c r="O20" s="133">
        <v>16</v>
      </c>
      <c r="P20" s="133"/>
      <c r="Q20" s="133">
        <v>10</v>
      </c>
      <c r="R20" s="135">
        <f t="shared" si="5"/>
        <v>24.285714285714285</v>
      </c>
      <c r="S20" s="136">
        <f t="shared" si="3"/>
        <v>61.085714285714282</v>
      </c>
      <c r="T20" s="136"/>
      <c r="U20" s="136"/>
      <c r="V20" s="137" t="str">
        <f t="shared" si="4"/>
        <v>B</v>
      </c>
      <c r="W20" s="100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</row>
    <row r="21" spans="1:42" ht="34.5" customHeight="1">
      <c r="A21" s="127">
        <v>7</v>
      </c>
      <c r="B21" s="143" t="s">
        <v>83</v>
      </c>
      <c r="C21" s="144" t="s">
        <v>84</v>
      </c>
      <c r="D21" s="130">
        <v>14</v>
      </c>
      <c r="E21" s="141">
        <v>23.3</v>
      </c>
      <c r="F21" s="130"/>
      <c r="G21" s="132">
        <f t="shared" si="0"/>
        <v>22.15</v>
      </c>
      <c r="H21" s="130">
        <v>10</v>
      </c>
      <c r="I21" s="130">
        <v>15</v>
      </c>
      <c r="J21" s="133"/>
      <c r="K21" s="132">
        <f t="shared" si="1"/>
        <v>15</v>
      </c>
      <c r="L21" s="134">
        <f t="shared" si="2"/>
        <v>37.200000000000003</v>
      </c>
      <c r="M21" s="133">
        <v>9</v>
      </c>
      <c r="N21" s="133"/>
      <c r="O21" s="133">
        <v>14</v>
      </c>
      <c r="P21" s="133"/>
      <c r="Q21" s="133"/>
      <c r="R21" s="135">
        <f t="shared" si="5"/>
        <v>16.428571428571427</v>
      </c>
      <c r="S21" s="136">
        <f t="shared" si="3"/>
        <v>53.628571428571433</v>
      </c>
      <c r="T21" s="136"/>
      <c r="U21" s="136"/>
      <c r="V21" s="137" t="str">
        <f t="shared" si="4"/>
        <v>C</v>
      </c>
      <c r="W21" s="100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</row>
    <row r="22" spans="1:42" ht="34.5" customHeight="1">
      <c r="A22" s="127">
        <v>8</v>
      </c>
      <c r="B22" s="143" t="s">
        <v>85</v>
      </c>
      <c r="C22" s="144" t="s">
        <v>86</v>
      </c>
      <c r="D22" s="130">
        <v>6</v>
      </c>
      <c r="E22" s="141">
        <v>23.3</v>
      </c>
      <c r="F22" s="130"/>
      <c r="G22" s="132">
        <f t="shared" si="0"/>
        <v>16.149999999999999</v>
      </c>
      <c r="H22" s="130">
        <v>10</v>
      </c>
      <c r="I22" s="130">
        <v>23</v>
      </c>
      <c r="J22" s="133"/>
      <c r="K22" s="132">
        <f t="shared" si="1"/>
        <v>17.666666666666664</v>
      </c>
      <c r="L22" s="134">
        <f t="shared" si="2"/>
        <v>33.799999999999997</v>
      </c>
      <c r="M22" s="133">
        <v>9</v>
      </c>
      <c r="N22" s="133"/>
      <c r="O22" s="133">
        <v>14</v>
      </c>
      <c r="P22" s="133"/>
      <c r="Q22" s="133">
        <v>6</v>
      </c>
      <c r="R22" s="135">
        <f t="shared" si="5"/>
        <v>20.714285714285715</v>
      </c>
      <c r="S22" s="136">
        <f t="shared" si="3"/>
        <v>54.514285714285712</v>
      </c>
      <c r="T22" s="136"/>
      <c r="U22" s="136"/>
      <c r="V22" s="137" t="str">
        <f t="shared" si="4"/>
        <v>C</v>
      </c>
      <c r="W22" s="100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</row>
    <row r="23" spans="1:42" ht="34.5" customHeight="1">
      <c r="A23" s="127">
        <v>9</v>
      </c>
      <c r="B23" s="143" t="s">
        <v>87</v>
      </c>
      <c r="C23" s="144" t="s">
        <v>88</v>
      </c>
      <c r="D23" s="130">
        <v>18</v>
      </c>
      <c r="E23" s="141">
        <v>26.3</v>
      </c>
      <c r="F23" s="130"/>
      <c r="G23" s="132">
        <f t="shared" si="0"/>
        <v>26.650000000000002</v>
      </c>
      <c r="H23" s="130">
        <v>10</v>
      </c>
      <c r="I23" s="130">
        <v>25</v>
      </c>
      <c r="J23" s="133"/>
      <c r="K23" s="132">
        <f t="shared" si="1"/>
        <v>18.333333333333336</v>
      </c>
      <c r="L23" s="134">
        <f t="shared" si="2"/>
        <v>45</v>
      </c>
      <c r="M23" s="133">
        <v>7</v>
      </c>
      <c r="N23" s="133"/>
      <c r="O23" s="133">
        <v>9</v>
      </c>
      <c r="P23" s="133"/>
      <c r="Q23" s="133">
        <v>3</v>
      </c>
      <c r="R23" s="135">
        <f t="shared" si="5"/>
        <v>13.571428571428571</v>
      </c>
      <c r="S23" s="136">
        <f t="shared" si="3"/>
        <v>58.571428571428569</v>
      </c>
      <c r="T23" s="136"/>
      <c r="U23" s="136"/>
      <c r="V23" s="137" t="str">
        <f t="shared" si="4"/>
        <v>C</v>
      </c>
      <c r="W23" s="100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</row>
    <row r="24" spans="1:42" ht="34.5" customHeight="1">
      <c r="A24" s="127">
        <v>10</v>
      </c>
      <c r="B24" s="143" t="s">
        <v>89</v>
      </c>
      <c r="C24" s="144" t="s">
        <v>90</v>
      </c>
      <c r="D24" s="130">
        <v>15</v>
      </c>
      <c r="E24" s="141">
        <v>16.5</v>
      </c>
      <c r="F24" s="130"/>
      <c r="G24" s="132">
        <f t="shared" si="0"/>
        <v>19.5</v>
      </c>
      <c r="H24" s="130">
        <v>10</v>
      </c>
      <c r="I24" s="130">
        <v>16</v>
      </c>
      <c r="J24" s="133"/>
      <c r="K24" s="132">
        <f t="shared" si="1"/>
        <v>15.333333333333332</v>
      </c>
      <c r="L24" s="134">
        <f t="shared" si="2"/>
        <v>34.799999999999997</v>
      </c>
      <c r="M24" s="133">
        <v>10</v>
      </c>
      <c r="N24" s="133">
        <v>17</v>
      </c>
      <c r="O24" s="133"/>
      <c r="P24" s="133"/>
      <c r="Q24" s="133"/>
      <c r="R24" s="135">
        <f t="shared" si="5"/>
        <v>19.285714285714285</v>
      </c>
      <c r="S24" s="136">
        <f t="shared" si="3"/>
        <v>54.085714285714282</v>
      </c>
      <c r="T24" s="136"/>
      <c r="U24" s="136"/>
      <c r="V24" s="137" t="str">
        <f t="shared" si="4"/>
        <v>C</v>
      </c>
      <c r="W24" s="100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</row>
    <row r="25" spans="1:42" ht="34.5" customHeight="1">
      <c r="A25" s="127">
        <v>11</v>
      </c>
      <c r="B25" s="143" t="s">
        <v>91</v>
      </c>
      <c r="C25" s="144" t="s">
        <v>92</v>
      </c>
      <c r="D25" s="130">
        <v>14.5</v>
      </c>
      <c r="E25" s="141">
        <v>24</v>
      </c>
      <c r="F25" s="130"/>
      <c r="G25" s="132">
        <f t="shared" si="0"/>
        <v>22.875</v>
      </c>
      <c r="H25" s="130">
        <v>10</v>
      </c>
      <c r="I25" s="130">
        <v>16</v>
      </c>
      <c r="J25" s="133"/>
      <c r="K25" s="132">
        <f t="shared" si="1"/>
        <v>15.333333333333332</v>
      </c>
      <c r="L25" s="134">
        <f t="shared" si="2"/>
        <v>38.200000000000003</v>
      </c>
      <c r="M25" s="133">
        <v>21</v>
      </c>
      <c r="N25" s="133"/>
      <c r="O25" s="133">
        <v>11</v>
      </c>
      <c r="P25" s="133"/>
      <c r="Q25" s="133"/>
      <c r="R25" s="135">
        <f t="shared" si="5"/>
        <v>22.857142857142858</v>
      </c>
      <c r="S25" s="136">
        <f t="shared" si="3"/>
        <v>61.057142857142864</v>
      </c>
      <c r="T25" s="136"/>
      <c r="U25" s="136"/>
      <c r="V25" s="137" t="str">
        <f t="shared" si="4"/>
        <v>B</v>
      </c>
      <c r="W25" s="100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</row>
    <row r="26" spans="1:42" ht="34.5" customHeight="1">
      <c r="A26" s="127">
        <v>12</v>
      </c>
      <c r="B26" s="143" t="s">
        <v>93</v>
      </c>
      <c r="C26" s="144" t="s">
        <v>94</v>
      </c>
      <c r="D26" s="130">
        <v>17.5</v>
      </c>
      <c r="E26" s="141">
        <v>27.8</v>
      </c>
      <c r="F26" s="130"/>
      <c r="G26" s="132">
        <f t="shared" si="0"/>
        <v>27.025000000000002</v>
      </c>
      <c r="H26" s="130">
        <v>10</v>
      </c>
      <c r="I26" s="130">
        <v>18</v>
      </c>
      <c r="J26" s="133"/>
      <c r="K26" s="132">
        <f t="shared" si="1"/>
        <v>16</v>
      </c>
      <c r="L26" s="134">
        <f t="shared" si="2"/>
        <v>43</v>
      </c>
      <c r="M26" s="133">
        <v>10</v>
      </c>
      <c r="N26" s="133"/>
      <c r="O26" s="133"/>
      <c r="P26" s="133"/>
      <c r="Q26" s="133">
        <v>14</v>
      </c>
      <c r="R26" s="135">
        <f t="shared" si="5"/>
        <v>17.142857142857142</v>
      </c>
      <c r="S26" s="136">
        <f t="shared" si="3"/>
        <v>60.142857142857139</v>
      </c>
      <c r="T26" s="136"/>
      <c r="U26" s="136"/>
      <c r="V26" s="137" t="str">
        <f t="shared" si="4"/>
        <v>B</v>
      </c>
      <c r="W26" s="100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</row>
    <row r="27" spans="1:42" ht="34.5" customHeight="1">
      <c r="A27" s="127">
        <v>13</v>
      </c>
      <c r="B27" s="143" t="s">
        <v>95</v>
      </c>
      <c r="C27" s="144" t="s">
        <v>96</v>
      </c>
      <c r="D27" s="130">
        <v>6</v>
      </c>
      <c r="E27" s="141">
        <v>9</v>
      </c>
      <c r="F27" s="130"/>
      <c r="G27" s="132">
        <f t="shared" si="0"/>
        <v>9</v>
      </c>
      <c r="H27" s="130">
        <v>10</v>
      </c>
      <c r="I27" s="130">
        <v>15</v>
      </c>
      <c r="J27" s="133"/>
      <c r="K27" s="132">
        <f t="shared" si="1"/>
        <v>15</v>
      </c>
      <c r="L27" s="134">
        <f t="shared" si="2"/>
        <v>24</v>
      </c>
      <c r="M27" s="133">
        <v>8</v>
      </c>
      <c r="N27" s="133"/>
      <c r="O27" s="133"/>
      <c r="P27" s="133"/>
      <c r="Q27" s="133">
        <v>15</v>
      </c>
      <c r="R27" s="135">
        <f t="shared" si="5"/>
        <v>16.428571428571427</v>
      </c>
      <c r="S27" s="136">
        <f t="shared" si="3"/>
        <v>40.428571428571431</v>
      </c>
      <c r="T27" s="136"/>
      <c r="U27" s="136"/>
      <c r="V27" s="137" t="str">
        <f t="shared" si="4"/>
        <v>D</v>
      </c>
      <c r="W27" s="100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</row>
    <row r="28" spans="1:42" ht="34.5" customHeight="1">
      <c r="A28" s="127">
        <v>14</v>
      </c>
      <c r="B28" s="143" t="s">
        <v>97</v>
      </c>
      <c r="C28" s="144" t="s">
        <v>98</v>
      </c>
      <c r="D28" s="130">
        <v>16</v>
      </c>
      <c r="E28" s="141">
        <v>27</v>
      </c>
      <c r="F28" s="130"/>
      <c r="G28" s="132">
        <f t="shared" si="0"/>
        <v>25.500000000000004</v>
      </c>
      <c r="H28" s="130">
        <v>10</v>
      </c>
      <c r="I28" s="130">
        <v>15</v>
      </c>
      <c r="J28" s="133"/>
      <c r="K28" s="132">
        <f t="shared" si="1"/>
        <v>15</v>
      </c>
      <c r="L28" s="134">
        <f t="shared" si="2"/>
        <v>40.5</v>
      </c>
      <c r="M28" s="133">
        <v>10</v>
      </c>
      <c r="N28" s="133"/>
      <c r="O28" s="133">
        <v>18</v>
      </c>
      <c r="P28" s="133"/>
      <c r="Q28" s="133">
        <v>11</v>
      </c>
      <c r="R28" s="135">
        <f t="shared" si="5"/>
        <v>27.857142857142858</v>
      </c>
      <c r="S28" s="136">
        <f t="shared" si="3"/>
        <v>68.357142857142861</v>
      </c>
      <c r="T28" s="136"/>
      <c r="U28" s="136"/>
      <c r="V28" s="137" t="str">
        <f t="shared" si="4"/>
        <v>B</v>
      </c>
      <c r="W28" s="100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</row>
    <row r="29" spans="1:42" ht="34.5" customHeight="1">
      <c r="A29" s="127">
        <v>15</v>
      </c>
      <c r="B29" s="143" t="s">
        <v>99</v>
      </c>
      <c r="C29" s="144" t="s">
        <v>100</v>
      </c>
      <c r="D29" s="130">
        <v>12.5</v>
      </c>
      <c r="E29" s="141">
        <v>21.8</v>
      </c>
      <c r="F29" s="130"/>
      <c r="G29" s="132">
        <f t="shared" si="0"/>
        <v>20.274999999999999</v>
      </c>
      <c r="H29" s="130">
        <v>9.3000000000000007</v>
      </c>
      <c r="I29" s="130">
        <v>20</v>
      </c>
      <c r="J29" s="133"/>
      <c r="K29" s="132">
        <f t="shared" si="1"/>
        <v>15.966666666666667</v>
      </c>
      <c r="L29" s="134">
        <f t="shared" si="2"/>
        <v>36.200000000000003</v>
      </c>
      <c r="M29" s="133">
        <v>8</v>
      </c>
      <c r="N29" s="133">
        <v>13</v>
      </c>
      <c r="O29" s="133"/>
      <c r="P29" s="133"/>
      <c r="Q29" s="133">
        <v>7</v>
      </c>
      <c r="R29" s="135">
        <f t="shared" si="5"/>
        <v>20</v>
      </c>
      <c r="S29" s="136">
        <f t="shared" si="3"/>
        <v>56.2</v>
      </c>
      <c r="T29" s="136"/>
      <c r="U29" s="136"/>
      <c r="V29" s="137" t="str">
        <f t="shared" si="4"/>
        <v>C</v>
      </c>
      <c r="W29" s="100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</row>
    <row r="30" spans="1:42" s="155" customFormat="1" ht="34.5" customHeight="1">
      <c r="A30" s="145">
        <v>16</v>
      </c>
      <c r="B30" s="146" t="s">
        <v>101</v>
      </c>
      <c r="C30" s="147" t="s">
        <v>102</v>
      </c>
      <c r="D30" s="148"/>
      <c r="E30" s="149"/>
      <c r="F30" s="148"/>
      <c r="G30" s="132">
        <f t="shared" si="0"/>
        <v>0</v>
      </c>
      <c r="H30" s="148"/>
      <c r="I30" s="148"/>
      <c r="J30" s="150"/>
      <c r="K30" s="132">
        <f t="shared" si="1"/>
        <v>0</v>
      </c>
      <c r="L30" s="134" t="str">
        <f t="shared" si="2"/>
        <v/>
      </c>
      <c r="M30" s="133"/>
      <c r="N30" s="133"/>
      <c r="O30" s="133"/>
      <c r="P30" s="133"/>
      <c r="Q30" s="133"/>
      <c r="R30" s="135">
        <f t="shared" si="5"/>
        <v>0</v>
      </c>
      <c r="S30" s="136">
        <f t="shared" si="3"/>
        <v>0</v>
      </c>
      <c r="T30" s="151"/>
      <c r="U30" s="151"/>
      <c r="V30" s="152" t="b">
        <f t="shared" si="4"/>
        <v>0</v>
      </c>
      <c r="W30" s="153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</row>
    <row r="31" spans="1:42" ht="34.5" customHeight="1">
      <c r="A31" s="127">
        <v>17</v>
      </c>
      <c r="B31" s="143" t="s">
        <v>103</v>
      </c>
      <c r="C31" s="144" t="s">
        <v>104</v>
      </c>
      <c r="D31" s="130">
        <v>16</v>
      </c>
      <c r="E31" s="141">
        <v>25.5</v>
      </c>
      <c r="F31" s="130"/>
      <c r="G31" s="132">
        <f t="shared" si="0"/>
        <v>24.75</v>
      </c>
      <c r="H31" s="130">
        <v>8</v>
      </c>
      <c r="I31" s="130">
        <v>20</v>
      </c>
      <c r="J31" s="133"/>
      <c r="K31" s="132">
        <f t="shared" si="1"/>
        <v>14.666666666666668</v>
      </c>
      <c r="L31" s="134">
        <f t="shared" si="2"/>
        <v>39.4</v>
      </c>
      <c r="M31" s="133">
        <v>7</v>
      </c>
      <c r="N31" s="133">
        <v>14</v>
      </c>
      <c r="O31" s="133"/>
      <c r="P31" s="133"/>
      <c r="Q31" s="133"/>
      <c r="R31" s="135">
        <f t="shared" si="5"/>
        <v>15</v>
      </c>
      <c r="S31" s="136">
        <f t="shared" si="3"/>
        <v>54.4</v>
      </c>
      <c r="T31" s="136"/>
      <c r="U31" s="136"/>
      <c r="V31" s="137" t="str">
        <f t="shared" si="4"/>
        <v>C</v>
      </c>
      <c r="W31" s="100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</row>
    <row r="32" spans="1:42" ht="34.5" customHeight="1">
      <c r="A32" s="127">
        <v>18</v>
      </c>
      <c r="B32" s="143" t="s">
        <v>105</v>
      </c>
      <c r="C32" s="144" t="s">
        <v>106</v>
      </c>
      <c r="D32" s="130">
        <v>14</v>
      </c>
      <c r="E32" s="141">
        <v>23.3</v>
      </c>
      <c r="F32" s="130"/>
      <c r="G32" s="132">
        <f t="shared" si="0"/>
        <v>22.15</v>
      </c>
      <c r="H32" s="130">
        <v>10</v>
      </c>
      <c r="I32" s="130">
        <v>20</v>
      </c>
      <c r="J32" s="133"/>
      <c r="K32" s="132">
        <f t="shared" si="1"/>
        <v>16.666666666666664</v>
      </c>
      <c r="L32" s="134">
        <f t="shared" si="2"/>
        <v>38.799999999999997</v>
      </c>
      <c r="M32" s="133">
        <v>27</v>
      </c>
      <c r="N32" s="133">
        <v>10</v>
      </c>
      <c r="O32" s="133"/>
      <c r="P32" s="133"/>
      <c r="Q32" s="133"/>
      <c r="R32" s="135">
        <f t="shared" si="5"/>
        <v>26.428571428571427</v>
      </c>
      <c r="S32" s="136">
        <f t="shared" si="3"/>
        <v>65.228571428571428</v>
      </c>
      <c r="T32" s="136"/>
      <c r="U32" s="136"/>
      <c r="V32" s="137" t="str">
        <f t="shared" si="4"/>
        <v>B</v>
      </c>
      <c r="W32" s="100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</row>
    <row r="33" spans="1:42" ht="34.5" customHeight="1">
      <c r="A33" s="127">
        <v>19</v>
      </c>
      <c r="B33" s="143" t="s">
        <v>107</v>
      </c>
      <c r="C33" s="144" t="s">
        <v>108</v>
      </c>
      <c r="D33" s="130">
        <v>16</v>
      </c>
      <c r="E33" s="141">
        <v>25.5</v>
      </c>
      <c r="F33" s="130"/>
      <c r="G33" s="132">
        <f t="shared" si="0"/>
        <v>24.75</v>
      </c>
      <c r="H33" s="130">
        <v>8</v>
      </c>
      <c r="I33" s="130">
        <v>19</v>
      </c>
      <c r="J33" s="133"/>
      <c r="K33" s="132">
        <f t="shared" si="1"/>
        <v>14.333333333333334</v>
      </c>
      <c r="L33" s="134">
        <f t="shared" si="2"/>
        <v>39.1</v>
      </c>
      <c r="M33" s="133">
        <v>27</v>
      </c>
      <c r="N33" s="133">
        <v>20</v>
      </c>
      <c r="O33" s="133"/>
      <c r="P33" s="133"/>
      <c r="Q33" s="133"/>
      <c r="R33" s="135">
        <f t="shared" si="5"/>
        <v>33.571428571428569</v>
      </c>
      <c r="S33" s="136">
        <f t="shared" si="3"/>
        <v>72.671428571428578</v>
      </c>
      <c r="T33" s="136"/>
      <c r="U33" s="136"/>
      <c r="V33" s="137" t="str">
        <f t="shared" si="4"/>
        <v>A</v>
      </c>
      <c r="W33" s="100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</row>
    <row r="34" spans="1:42" ht="34.5" customHeight="1">
      <c r="A34" s="127">
        <v>20</v>
      </c>
      <c r="B34" s="143" t="s">
        <v>109</v>
      </c>
      <c r="C34" s="144" t="s">
        <v>110</v>
      </c>
      <c r="D34" s="130">
        <v>17.5</v>
      </c>
      <c r="E34" s="141">
        <v>27</v>
      </c>
      <c r="F34" s="130"/>
      <c r="G34" s="132">
        <f t="shared" si="0"/>
        <v>26.625</v>
      </c>
      <c r="H34" s="130">
        <v>8.6999999999999993</v>
      </c>
      <c r="I34" s="130">
        <v>24</v>
      </c>
      <c r="J34" s="133"/>
      <c r="K34" s="132">
        <f t="shared" si="1"/>
        <v>16.7</v>
      </c>
      <c r="L34" s="134">
        <f t="shared" si="2"/>
        <v>43.3</v>
      </c>
      <c r="M34" s="133">
        <v>26</v>
      </c>
      <c r="N34" s="133"/>
      <c r="O34" s="133">
        <v>16</v>
      </c>
      <c r="P34" s="133"/>
      <c r="Q34" s="133">
        <v>12</v>
      </c>
      <c r="R34" s="135">
        <f t="shared" si="5"/>
        <v>38.571428571428569</v>
      </c>
      <c r="S34" s="136">
        <f t="shared" si="3"/>
        <v>81.871428571428567</v>
      </c>
      <c r="T34" s="136"/>
      <c r="U34" s="136"/>
      <c r="V34" s="137" t="str">
        <f t="shared" si="4"/>
        <v>A</v>
      </c>
      <c r="W34" s="100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</row>
    <row r="35" spans="1:42" ht="34.5" customHeight="1">
      <c r="A35" s="127">
        <v>21</v>
      </c>
      <c r="B35" s="143" t="s">
        <v>111</v>
      </c>
      <c r="C35" s="156" t="s">
        <v>112</v>
      </c>
      <c r="D35" s="130">
        <v>18</v>
      </c>
      <c r="E35" s="141">
        <v>27.8</v>
      </c>
      <c r="F35" s="130"/>
      <c r="G35" s="132">
        <f t="shared" si="0"/>
        <v>27.4</v>
      </c>
      <c r="H35" s="130">
        <v>10</v>
      </c>
      <c r="I35" s="130">
        <v>24</v>
      </c>
      <c r="J35" s="133"/>
      <c r="K35" s="132">
        <f t="shared" si="1"/>
        <v>18</v>
      </c>
      <c r="L35" s="134">
        <f t="shared" si="2"/>
        <v>45.4</v>
      </c>
      <c r="M35" s="133">
        <v>7</v>
      </c>
      <c r="N35" s="133"/>
      <c r="O35" s="133">
        <v>7</v>
      </c>
      <c r="P35" s="133"/>
      <c r="Q35" s="133">
        <v>10</v>
      </c>
      <c r="R35" s="135">
        <f t="shared" si="5"/>
        <v>17.142857142857142</v>
      </c>
      <c r="S35" s="136">
        <f t="shared" si="3"/>
        <v>62.542857142857144</v>
      </c>
      <c r="T35" s="136"/>
      <c r="U35" s="136"/>
      <c r="V35" s="137" t="str">
        <f t="shared" si="4"/>
        <v>B</v>
      </c>
      <c r="W35" s="100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</row>
    <row r="36" spans="1:42" s="155" customFormat="1" ht="34.5" customHeight="1">
      <c r="A36" s="145">
        <v>22</v>
      </c>
      <c r="B36" s="157" t="s">
        <v>113</v>
      </c>
      <c r="C36" s="158" t="s">
        <v>114</v>
      </c>
      <c r="D36" s="159"/>
      <c r="E36" s="160"/>
      <c r="F36" s="159"/>
      <c r="G36" s="161">
        <f t="shared" si="0"/>
        <v>0</v>
      </c>
      <c r="H36" s="159"/>
      <c r="I36" s="159"/>
      <c r="J36" s="162"/>
      <c r="K36" s="161">
        <f t="shared" si="1"/>
        <v>0</v>
      </c>
      <c r="L36" s="134" t="str">
        <f t="shared" si="2"/>
        <v/>
      </c>
      <c r="M36" s="163">
        <v>15</v>
      </c>
      <c r="N36" s="163"/>
      <c r="O36" s="163">
        <v>5</v>
      </c>
      <c r="P36" s="163"/>
      <c r="Q36" s="163"/>
      <c r="R36" s="135">
        <f t="shared" si="5"/>
        <v>14.285714285714286</v>
      </c>
      <c r="S36" s="164">
        <f t="shared" si="3"/>
        <v>14.285714285714286</v>
      </c>
      <c r="T36" s="165"/>
      <c r="U36" s="165"/>
      <c r="V36" s="152" t="str">
        <f t="shared" si="4"/>
        <v>E</v>
      </c>
      <c r="W36" s="153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</row>
    <row r="37" spans="1:42" ht="34.5" customHeight="1">
      <c r="A37" s="127">
        <v>23</v>
      </c>
      <c r="B37" s="143" t="s">
        <v>115</v>
      </c>
      <c r="C37" s="144" t="s">
        <v>116</v>
      </c>
      <c r="D37" s="130">
        <v>18</v>
      </c>
      <c r="E37" s="141">
        <v>27.8</v>
      </c>
      <c r="F37" s="130"/>
      <c r="G37" s="132">
        <f t="shared" si="0"/>
        <v>27.4</v>
      </c>
      <c r="H37" s="130">
        <v>10</v>
      </c>
      <c r="I37" s="130">
        <v>21</v>
      </c>
      <c r="J37" s="133"/>
      <c r="K37" s="132">
        <f t="shared" si="1"/>
        <v>17</v>
      </c>
      <c r="L37" s="134">
        <f t="shared" si="2"/>
        <v>44.4</v>
      </c>
      <c r="M37" s="133">
        <v>8</v>
      </c>
      <c r="N37" s="133"/>
      <c r="O37" s="133">
        <v>18</v>
      </c>
      <c r="P37" s="133"/>
      <c r="Q37" s="133">
        <v>7</v>
      </c>
      <c r="R37" s="135">
        <f t="shared" si="5"/>
        <v>23.571428571428573</v>
      </c>
      <c r="S37" s="136">
        <f t="shared" si="3"/>
        <v>67.971428571428575</v>
      </c>
      <c r="T37" s="136"/>
      <c r="U37" s="136"/>
      <c r="V37" s="137" t="str">
        <f t="shared" si="4"/>
        <v>B</v>
      </c>
      <c r="W37" s="100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</row>
    <row r="38" spans="1:42" ht="34.5" customHeight="1">
      <c r="A38" s="127">
        <v>24</v>
      </c>
      <c r="B38" s="143" t="s">
        <v>117</v>
      </c>
      <c r="C38" s="144" t="s">
        <v>118</v>
      </c>
      <c r="D38" s="130">
        <v>16</v>
      </c>
      <c r="E38" s="141">
        <v>27</v>
      </c>
      <c r="F38" s="130"/>
      <c r="G38" s="132">
        <f t="shared" si="0"/>
        <v>25.500000000000004</v>
      </c>
      <c r="H38" s="130">
        <v>10</v>
      </c>
      <c r="I38" s="130">
        <v>22</v>
      </c>
      <c r="J38" s="133"/>
      <c r="K38" s="132">
        <f t="shared" si="1"/>
        <v>17.333333333333336</v>
      </c>
      <c r="L38" s="134">
        <f t="shared" si="2"/>
        <v>42.8</v>
      </c>
      <c r="M38" s="133">
        <v>29</v>
      </c>
      <c r="N38" s="133"/>
      <c r="O38" s="133">
        <v>15</v>
      </c>
      <c r="P38" s="133"/>
      <c r="Q38" s="133"/>
      <c r="R38" s="135">
        <f t="shared" si="5"/>
        <v>31.428571428571427</v>
      </c>
      <c r="S38" s="136">
        <f t="shared" si="3"/>
        <v>74.228571428571428</v>
      </c>
      <c r="T38" s="136"/>
      <c r="U38" s="136"/>
      <c r="V38" s="137" t="str">
        <f t="shared" si="4"/>
        <v>A</v>
      </c>
      <c r="W38" s="100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</row>
    <row r="39" spans="1:42" ht="34.5" customHeight="1">
      <c r="A39" s="127">
        <v>25</v>
      </c>
      <c r="B39" s="143" t="s">
        <v>119</v>
      </c>
      <c r="C39" s="144" t="s">
        <v>120</v>
      </c>
      <c r="D39" s="130">
        <v>16.5</v>
      </c>
      <c r="E39" s="141">
        <v>24</v>
      </c>
      <c r="F39" s="130"/>
      <c r="G39" s="132">
        <f t="shared" si="0"/>
        <v>24.375</v>
      </c>
      <c r="H39" s="130">
        <v>10</v>
      </c>
      <c r="I39" s="130">
        <v>16</v>
      </c>
      <c r="J39" s="133"/>
      <c r="K39" s="132">
        <f t="shared" si="1"/>
        <v>15.333333333333332</v>
      </c>
      <c r="L39" s="134">
        <f t="shared" si="2"/>
        <v>39.700000000000003</v>
      </c>
      <c r="M39" s="133">
        <v>25</v>
      </c>
      <c r="N39" s="133">
        <v>14</v>
      </c>
      <c r="O39" s="133"/>
      <c r="P39" s="133"/>
      <c r="Q39" s="133"/>
      <c r="R39" s="135">
        <f t="shared" si="5"/>
        <v>27.857142857142858</v>
      </c>
      <c r="S39" s="136">
        <f t="shared" si="3"/>
        <v>67.557142857142864</v>
      </c>
      <c r="T39" s="136"/>
      <c r="U39" s="136"/>
      <c r="V39" s="137" t="str">
        <f t="shared" si="4"/>
        <v>B</v>
      </c>
      <c r="W39" s="100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</row>
    <row r="40" spans="1:42" ht="34.5" customHeight="1">
      <c r="A40" s="127">
        <v>26</v>
      </c>
      <c r="B40" s="143" t="s">
        <v>121</v>
      </c>
      <c r="C40" s="144" t="s">
        <v>122</v>
      </c>
      <c r="D40" s="130">
        <v>6</v>
      </c>
      <c r="E40" s="141">
        <v>16.5</v>
      </c>
      <c r="F40" s="130"/>
      <c r="G40" s="132">
        <f t="shared" si="0"/>
        <v>12.750000000000002</v>
      </c>
      <c r="H40" s="130">
        <v>10</v>
      </c>
      <c r="I40" s="130">
        <v>15</v>
      </c>
      <c r="J40" s="133"/>
      <c r="K40" s="132">
        <f t="shared" si="1"/>
        <v>15</v>
      </c>
      <c r="L40" s="134">
        <f t="shared" si="2"/>
        <v>27.8</v>
      </c>
      <c r="M40" s="133">
        <v>7</v>
      </c>
      <c r="N40" s="133"/>
      <c r="O40" s="133">
        <v>13</v>
      </c>
      <c r="P40" s="133"/>
      <c r="Q40" s="133">
        <v>11</v>
      </c>
      <c r="R40" s="135">
        <f t="shared" si="5"/>
        <v>22.142857142857142</v>
      </c>
      <c r="S40" s="136">
        <f t="shared" si="3"/>
        <v>49.942857142857143</v>
      </c>
      <c r="T40" s="136"/>
      <c r="U40" s="136"/>
      <c r="V40" s="137" t="str">
        <f t="shared" si="4"/>
        <v>D</v>
      </c>
      <c r="W40" s="100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</row>
    <row r="41" spans="1:42" ht="34.5" customHeight="1">
      <c r="A41" s="127">
        <v>27</v>
      </c>
      <c r="B41" s="143" t="s">
        <v>123</v>
      </c>
      <c r="C41" s="144" t="s">
        <v>124</v>
      </c>
      <c r="D41" s="130">
        <v>9</v>
      </c>
      <c r="E41" s="141">
        <v>21.8</v>
      </c>
      <c r="F41" s="130"/>
      <c r="G41" s="132">
        <f t="shared" si="0"/>
        <v>17.650000000000002</v>
      </c>
      <c r="H41" s="130">
        <v>7</v>
      </c>
      <c r="I41" s="130">
        <v>26</v>
      </c>
      <c r="J41" s="133"/>
      <c r="K41" s="132">
        <f t="shared" si="1"/>
        <v>15.666666666666666</v>
      </c>
      <c r="L41" s="134">
        <f t="shared" si="2"/>
        <v>33.299999999999997</v>
      </c>
      <c r="M41" s="133">
        <v>2</v>
      </c>
      <c r="N41" s="133"/>
      <c r="O41" s="133">
        <v>3</v>
      </c>
      <c r="P41" s="133"/>
      <c r="Q41" s="133">
        <v>7</v>
      </c>
      <c r="R41" s="135">
        <f t="shared" si="5"/>
        <v>8.5714285714285712</v>
      </c>
      <c r="S41" s="136">
        <f t="shared" si="3"/>
        <v>41.871428571428567</v>
      </c>
      <c r="T41" s="136"/>
      <c r="U41" s="136"/>
      <c r="V41" s="137" t="str">
        <f t="shared" si="4"/>
        <v>D</v>
      </c>
      <c r="W41" s="100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</row>
    <row r="42" spans="1:42" ht="34.5" customHeight="1">
      <c r="A42" s="127">
        <v>28</v>
      </c>
      <c r="B42" s="143" t="s">
        <v>125</v>
      </c>
      <c r="C42" s="144" t="s">
        <v>126</v>
      </c>
      <c r="D42" s="130">
        <v>15.5</v>
      </c>
      <c r="E42" s="141">
        <v>18.8</v>
      </c>
      <c r="F42" s="130"/>
      <c r="G42" s="132">
        <f t="shared" si="0"/>
        <v>21.025000000000002</v>
      </c>
      <c r="H42" s="130">
        <v>8.6999999999999993</v>
      </c>
      <c r="I42" s="130">
        <v>25</v>
      </c>
      <c r="J42" s="133"/>
      <c r="K42" s="132">
        <f t="shared" si="1"/>
        <v>17.033333333333331</v>
      </c>
      <c r="L42" s="134">
        <f t="shared" si="2"/>
        <v>38.1</v>
      </c>
      <c r="M42" s="133">
        <v>6</v>
      </c>
      <c r="N42" s="133"/>
      <c r="O42" s="133">
        <v>10</v>
      </c>
      <c r="P42" s="133"/>
      <c r="Q42" s="133">
        <v>8</v>
      </c>
      <c r="R42" s="135">
        <f t="shared" si="5"/>
        <v>17.142857142857142</v>
      </c>
      <c r="S42" s="136">
        <f t="shared" si="3"/>
        <v>55.242857142857147</v>
      </c>
      <c r="T42" s="136"/>
      <c r="U42" s="136"/>
      <c r="V42" s="137" t="str">
        <f t="shared" si="4"/>
        <v>C</v>
      </c>
      <c r="W42" s="100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</row>
    <row r="43" spans="1:42" ht="34.5" customHeight="1">
      <c r="A43" s="127">
        <v>29</v>
      </c>
      <c r="B43" s="143" t="s">
        <v>127</v>
      </c>
      <c r="C43" s="144" t="s">
        <v>128</v>
      </c>
      <c r="D43" s="130">
        <v>16.5</v>
      </c>
      <c r="E43" s="141">
        <v>24.8</v>
      </c>
      <c r="F43" s="130"/>
      <c r="G43" s="132">
        <f t="shared" si="0"/>
        <v>24.774999999999999</v>
      </c>
      <c r="H43" s="130">
        <v>10</v>
      </c>
      <c r="I43" s="130">
        <v>25</v>
      </c>
      <c r="J43" s="133"/>
      <c r="K43" s="132">
        <f t="shared" si="1"/>
        <v>18.333333333333336</v>
      </c>
      <c r="L43" s="134">
        <f t="shared" si="2"/>
        <v>43.1</v>
      </c>
      <c r="M43" s="133">
        <v>9</v>
      </c>
      <c r="N43" s="133"/>
      <c r="O43" s="133"/>
      <c r="P43" s="133"/>
      <c r="Q43" s="133">
        <v>8</v>
      </c>
      <c r="R43" s="135">
        <f t="shared" si="5"/>
        <v>12.142857142857142</v>
      </c>
      <c r="S43" s="136">
        <f t="shared" si="3"/>
        <v>55.242857142857147</v>
      </c>
      <c r="T43" s="136"/>
      <c r="U43" s="136"/>
      <c r="V43" s="137" t="str">
        <f t="shared" si="4"/>
        <v>C</v>
      </c>
      <c r="W43" s="100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</row>
    <row r="44" spans="1:42" ht="34.5" customHeight="1">
      <c r="A44" s="127">
        <v>30</v>
      </c>
      <c r="B44" s="143" t="s">
        <v>129</v>
      </c>
      <c r="C44" s="144" t="s">
        <v>130</v>
      </c>
      <c r="D44" s="130">
        <v>15.5</v>
      </c>
      <c r="E44" s="141">
        <v>18.8</v>
      </c>
      <c r="F44" s="130"/>
      <c r="G44" s="132">
        <f t="shared" si="0"/>
        <v>21.025000000000002</v>
      </c>
      <c r="H44" s="130">
        <v>8.6999999999999993</v>
      </c>
      <c r="I44" s="130">
        <v>25</v>
      </c>
      <c r="J44" s="133"/>
      <c r="K44" s="132">
        <f t="shared" si="1"/>
        <v>17.033333333333331</v>
      </c>
      <c r="L44" s="134">
        <f t="shared" si="2"/>
        <v>38.1</v>
      </c>
      <c r="M44" s="133">
        <v>8</v>
      </c>
      <c r="N44" s="133"/>
      <c r="O44" s="133">
        <v>18</v>
      </c>
      <c r="P44" s="133"/>
      <c r="Q44" s="133">
        <v>8</v>
      </c>
      <c r="R44" s="135">
        <f t="shared" si="5"/>
        <v>24.285714285714285</v>
      </c>
      <c r="S44" s="136">
        <f t="shared" si="3"/>
        <v>62.385714285714286</v>
      </c>
      <c r="T44" s="136"/>
      <c r="U44" s="136"/>
      <c r="V44" s="137" t="str">
        <f t="shared" si="4"/>
        <v>B</v>
      </c>
      <c r="W44" s="100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</row>
    <row r="45" spans="1:42" ht="34.5" customHeight="1">
      <c r="A45" s="127">
        <v>31</v>
      </c>
      <c r="B45" s="143" t="s">
        <v>131</v>
      </c>
      <c r="C45" s="144" t="s">
        <v>132</v>
      </c>
      <c r="D45" s="130">
        <v>18</v>
      </c>
      <c r="E45" s="141">
        <v>27</v>
      </c>
      <c r="F45" s="130"/>
      <c r="G45" s="132">
        <f t="shared" si="0"/>
        <v>27</v>
      </c>
      <c r="H45" s="130">
        <v>10</v>
      </c>
      <c r="I45" s="130">
        <v>18</v>
      </c>
      <c r="J45" s="133"/>
      <c r="K45" s="132">
        <f t="shared" si="1"/>
        <v>16</v>
      </c>
      <c r="L45" s="134">
        <f t="shared" si="2"/>
        <v>43</v>
      </c>
      <c r="M45" s="133">
        <v>29</v>
      </c>
      <c r="N45" s="133">
        <v>20</v>
      </c>
      <c r="O45" s="133"/>
      <c r="P45" s="133"/>
      <c r="Q45" s="133"/>
      <c r="R45" s="135">
        <f t="shared" si="5"/>
        <v>35</v>
      </c>
      <c r="S45" s="136">
        <f t="shared" si="3"/>
        <v>78</v>
      </c>
      <c r="T45" s="136"/>
      <c r="U45" s="136"/>
      <c r="V45" s="137" t="str">
        <f t="shared" si="4"/>
        <v>A</v>
      </c>
      <c r="W45" s="100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</row>
    <row r="46" spans="1:42" ht="34.5" customHeight="1">
      <c r="A46" s="127">
        <v>32</v>
      </c>
      <c r="B46" s="143" t="s">
        <v>133</v>
      </c>
      <c r="C46" s="144" t="s">
        <v>134</v>
      </c>
      <c r="D46" s="130">
        <v>13</v>
      </c>
      <c r="E46" s="141">
        <v>26.3</v>
      </c>
      <c r="F46" s="130"/>
      <c r="G46" s="132">
        <f t="shared" si="0"/>
        <v>22.900000000000002</v>
      </c>
      <c r="H46" s="130">
        <v>9.3000000000000007</v>
      </c>
      <c r="I46" s="130">
        <v>24</v>
      </c>
      <c r="J46" s="133"/>
      <c r="K46" s="132">
        <f t="shared" si="1"/>
        <v>17.3</v>
      </c>
      <c r="L46" s="134">
        <f t="shared" si="2"/>
        <v>40.200000000000003</v>
      </c>
      <c r="M46" s="133">
        <v>7</v>
      </c>
      <c r="N46" s="133"/>
      <c r="O46" s="133"/>
      <c r="P46" s="133"/>
      <c r="Q46" s="133">
        <v>8</v>
      </c>
      <c r="R46" s="135">
        <f t="shared" si="5"/>
        <v>10.714285714285714</v>
      </c>
      <c r="S46" s="136">
        <f t="shared" si="3"/>
        <v>50.914285714285718</v>
      </c>
      <c r="T46" s="136"/>
      <c r="U46" s="136"/>
      <c r="V46" s="137" t="str">
        <f t="shared" si="4"/>
        <v>C</v>
      </c>
      <c r="W46" s="100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</row>
    <row r="47" spans="1:42" ht="34.5" customHeight="1">
      <c r="A47" s="127">
        <v>33</v>
      </c>
      <c r="B47" s="143" t="s">
        <v>135</v>
      </c>
      <c r="C47" s="144" t="s">
        <v>136</v>
      </c>
      <c r="D47" s="130">
        <v>13</v>
      </c>
      <c r="E47" s="141">
        <v>16.5</v>
      </c>
      <c r="F47" s="130"/>
      <c r="G47" s="132">
        <f t="shared" si="0"/>
        <v>18.000000000000004</v>
      </c>
      <c r="H47" s="130">
        <v>10</v>
      </c>
      <c r="I47" s="130">
        <v>15</v>
      </c>
      <c r="J47" s="133"/>
      <c r="K47" s="132">
        <f t="shared" si="1"/>
        <v>15</v>
      </c>
      <c r="L47" s="134">
        <f t="shared" si="2"/>
        <v>33</v>
      </c>
      <c r="M47" s="133">
        <v>6</v>
      </c>
      <c r="N47" s="133"/>
      <c r="O47" s="133">
        <v>11</v>
      </c>
      <c r="P47" s="133"/>
      <c r="Q47" s="133"/>
      <c r="R47" s="135">
        <f t="shared" si="5"/>
        <v>12.142857142857142</v>
      </c>
      <c r="S47" s="136">
        <f t="shared" si="3"/>
        <v>45.142857142857139</v>
      </c>
      <c r="T47" s="136"/>
      <c r="U47" s="136"/>
      <c r="V47" s="137" t="str">
        <f t="shared" si="4"/>
        <v>D</v>
      </c>
      <c r="W47" s="100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</row>
    <row r="48" spans="1:42" ht="34.5" customHeight="1">
      <c r="A48" s="127">
        <v>34</v>
      </c>
      <c r="B48" s="143" t="s">
        <v>137</v>
      </c>
      <c r="C48" s="144" t="s">
        <v>138</v>
      </c>
      <c r="D48" s="130">
        <v>0</v>
      </c>
      <c r="E48" s="141">
        <v>26.3</v>
      </c>
      <c r="F48" s="130"/>
      <c r="G48" s="132">
        <f t="shared" si="0"/>
        <v>13.15</v>
      </c>
      <c r="H48" s="130">
        <v>6</v>
      </c>
      <c r="I48" s="130">
        <v>20</v>
      </c>
      <c r="J48" s="133"/>
      <c r="K48" s="132">
        <f t="shared" si="1"/>
        <v>12.666666666666666</v>
      </c>
      <c r="L48" s="134">
        <f t="shared" si="2"/>
        <v>25.8</v>
      </c>
      <c r="M48" s="133">
        <v>9</v>
      </c>
      <c r="N48" s="133"/>
      <c r="O48" s="133">
        <v>16</v>
      </c>
      <c r="P48" s="133"/>
      <c r="Q48" s="133">
        <v>6</v>
      </c>
      <c r="R48" s="135">
        <f t="shared" si="5"/>
        <v>22.142857142857142</v>
      </c>
      <c r="S48" s="136">
        <f t="shared" si="3"/>
        <v>47.942857142857143</v>
      </c>
      <c r="T48" s="136"/>
      <c r="U48" s="136"/>
      <c r="V48" s="137" t="str">
        <f t="shared" si="4"/>
        <v>D</v>
      </c>
      <c r="W48" s="100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</row>
    <row r="49" spans="1:42" ht="34.5" customHeight="1">
      <c r="A49" s="127">
        <v>35</v>
      </c>
      <c r="B49" s="166" t="s">
        <v>139</v>
      </c>
      <c r="C49" s="144" t="s">
        <v>140</v>
      </c>
      <c r="D49" s="130">
        <v>0</v>
      </c>
      <c r="E49" s="141">
        <v>22.5</v>
      </c>
      <c r="F49" s="130"/>
      <c r="G49" s="132">
        <f t="shared" si="0"/>
        <v>11.25</v>
      </c>
      <c r="H49" s="130">
        <v>0</v>
      </c>
      <c r="I49" s="130">
        <v>16</v>
      </c>
      <c r="J49" s="133"/>
      <c r="K49" s="132">
        <f t="shared" si="1"/>
        <v>5.333333333333333</v>
      </c>
      <c r="L49" s="134">
        <f t="shared" si="2"/>
        <v>16.600000000000001</v>
      </c>
      <c r="M49" s="133"/>
      <c r="N49" s="133"/>
      <c r="O49" s="133"/>
      <c r="P49" s="133"/>
      <c r="Q49" s="133"/>
      <c r="R49" s="135">
        <f t="shared" si="5"/>
        <v>0</v>
      </c>
      <c r="S49" s="136">
        <f t="shared" si="3"/>
        <v>16.600000000000001</v>
      </c>
      <c r="T49" s="136"/>
      <c r="U49" s="136"/>
      <c r="V49" s="137" t="b">
        <f t="shared" si="4"/>
        <v>0</v>
      </c>
      <c r="W49" s="100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</row>
    <row r="50" spans="1:42" ht="34.5" customHeight="1">
      <c r="A50" s="127">
        <v>36</v>
      </c>
      <c r="B50" s="143" t="s">
        <v>141</v>
      </c>
      <c r="C50" s="167" t="s">
        <v>142</v>
      </c>
      <c r="D50" s="130">
        <v>13</v>
      </c>
      <c r="E50" s="141">
        <v>26.3</v>
      </c>
      <c r="F50" s="130"/>
      <c r="G50" s="132">
        <f t="shared" si="0"/>
        <v>22.900000000000002</v>
      </c>
      <c r="H50" s="130">
        <v>8.6999999999999993</v>
      </c>
      <c r="I50" s="130">
        <v>14</v>
      </c>
      <c r="J50" s="133"/>
      <c r="K50" s="132">
        <f t="shared" si="1"/>
        <v>13.366666666666664</v>
      </c>
      <c r="L50" s="134">
        <f t="shared" si="2"/>
        <v>36.299999999999997</v>
      </c>
      <c r="M50" s="133">
        <v>7</v>
      </c>
      <c r="N50" s="133"/>
      <c r="O50" s="133">
        <v>11</v>
      </c>
      <c r="P50" s="133"/>
      <c r="Q50" s="133"/>
      <c r="R50" s="135">
        <f t="shared" si="5"/>
        <v>12.857142857142858</v>
      </c>
      <c r="S50" s="136">
        <f t="shared" si="3"/>
        <v>49.157142857142858</v>
      </c>
      <c r="T50" s="136"/>
      <c r="U50" s="136"/>
      <c r="V50" s="137" t="str">
        <f t="shared" si="4"/>
        <v>D</v>
      </c>
      <c r="W50" s="100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</row>
    <row r="51" spans="1:42" ht="34.5" customHeight="1">
      <c r="A51" s="127">
        <v>37</v>
      </c>
      <c r="B51" s="143" t="s">
        <v>143</v>
      </c>
      <c r="C51" s="167" t="s">
        <v>144</v>
      </c>
      <c r="D51" s="130">
        <v>17</v>
      </c>
      <c r="E51" s="141">
        <v>24</v>
      </c>
      <c r="F51" s="130"/>
      <c r="G51" s="132">
        <f t="shared" si="0"/>
        <v>24.75</v>
      </c>
      <c r="H51" s="130">
        <v>10</v>
      </c>
      <c r="I51" s="130">
        <v>14</v>
      </c>
      <c r="J51" s="133"/>
      <c r="K51" s="132">
        <f t="shared" si="1"/>
        <v>14.666666666666668</v>
      </c>
      <c r="L51" s="134">
        <f t="shared" si="2"/>
        <v>39.4</v>
      </c>
      <c r="M51" s="133">
        <v>5</v>
      </c>
      <c r="N51" s="133"/>
      <c r="O51" s="133">
        <v>10</v>
      </c>
      <c r="P51" s="133"/>
      <c r="Q51" s="133"/>
      <c r="R51" s="135">
        <f t="shared" si="5"/>
        <v>10.714285714285714</v>
      </c>
      <c r="S51" s="136">
        <f t="shared" si="3"/>
        <v>50.114285714285714</v>
      </c>
      <c r="T51" s="136"/>
      <c r="U51" s="136"/>
      <c r="V51" s="137" t="str">
        <f t="shared" si="4"/>
        <v>C</v>
      </c>
      <c r="W51" s="100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</row>
    <row r="52" spans="1:42" s="155" customFormat="1" ht="34.5" customHeight="1">
      <c r="A52" s="168">
        <v>38</v>
      </c>
      <c r="B52" s="143" t="s">
        <v>145</v>
      </c>
      <c r="C52" s="167" t="s">
        <v>146</v>
      </c>
      <c r="D52" s="169">
        <v>13</v>
      </c>
      <c r="E52" s="170">
        <v>18.8</v>
      </c>
      <c r="F52" s="169"/>
      <c r="G52" s="132">
        <f t="shared" si="0"/>
        <v>19.150000000000002</v>
      </c>
      <c r="H52" s="169">
        <v>10</v>
      </c>
      <c r="I52" s="169">
        <v>14</v>
      </c>
      <c r="J52" s="171"/>
      <c r="K52" s="132">
        <f t="shared" si="1"/>
        <v>14.666666666666668</v>
      </c>
      <c r="L52" s="134">
        <f t="shared" si="2"/>
        <v>33.799999999999997</v>
      </c>
      <c r="M52" s="133">
        <v>10</v>
      </c>
      <c r="N52" s="133"/>
      <c r="O52" s="133">
        <v>11</v>
      </c>
      <c r="P52" s="133"/>
      <c r="Q52" s="133">
        <v>11</v>
      </c>
      <c r="R52" s="135">
        <f t="shared" si="5"/>
        <v>22.857142857142858</v>
      </c>
      <c r="S52" s="136">
        <f t="shared" si="3"/>
        <v>56.657142857142858</v>
      </c>
      <c r="T52" s="172"/>
      <c r="U52" s="172"/>
      <c r="V52" s="152" t="str">
        <f t="shared" si="4"/>
        <v>C</v>
      </c>
      <c r="W52" s="173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</row>
    <row r="53" spans="1:42" ht="34.5" customHeight="1">
      <c r="A53" s="127">
        <v>39</v>
      </c>
      <c r="B53" s="143" t="s">
        <v>147</v>
      </c>
      <c r="C53" s="167" t="s">
        <v>148</v>
      </c>
      <c r="D53" s="130">
        <v>14</v>
      </c>
      <c r="E53" s="141">
        <v>22.5</v>
      </c>
      <c r="F53" s="130"/>
      <c r="G53" s="132">
        <f t="shared" si="0"/>
        <v>21.75</v>
      </c>
      <c r="H53" s="130">
        <v>8</v>
      </c>
      <c r="I53" s="130">
        <v>17</v>
      </c>
      <c r="J53" s="133"/>
      <c r="K53" s="132">
        <f t="shared" si="1"/>
        <v>13.666666666666668</v>
      </c>
      <c r="L53" s="134">
        <f t="shared" si="2"/>
        <v>35.4</v>
      </c>
      <c r="M53" s="133">
        <v>9</v>
      </c>
      <c r="N53" s="133">
        <v>10</v>
      </c>
      <c r="O53" s="133"/>
      <c r="P53" s="133"/>
      <c r="Q53" s="133">
        <v>3</v>
      </c>
      <c r="R53" s="135">
        <f t="shared" si="5"/>
        <v>15.714285714285714</v>
      </c>
      <c r="S53" s="136">
        <f t="shared" si="3"/>
        <v>51.114285714285714</v>
      </c>
      <c r="T53" s="136"/>
      <c r="U53" s="136"/>
      <c r="V53" s="137" t="str">
        <f t="shared" si="4"/>
        <v>C</v>
      </c>
      <c r="W53" s="100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</row>
    <row r="54" spans="1:42" ht="34.5" customHeight="1">
      <c r="A54" s="127">
        <v>40</v>
      </c>
      <c r="B54" s="143" t="s">
        <v>149</v>
      </c>
      <c r="C54" s="167" t="s">
        <v>150</v>
      </c>
      <c r="D54" s="130">
        <v>15</v>
      </c>
      <c r="E54" s="141">
        <v>23.3</v>
      </c>
      <c r="F54" s="130"/>
      <c r="G54" s="132">
        <f t="shared" si="0"/>
        <v>22.900000000000002</v>
      </c>
      <c r="H54" s="130">
        <v>10</v>
      </c>
      <c r="I54" s="130">
        <v>20</v>
      </c>
      <c r="J54" s="133"/>
      <c r="K54" s="132">
        <f t="shared" si="1"/>
        <v>16.666666666666664</v>
      </c>
      <c r="L54" s="134">
        <f t="shared" si="2"/>
        <v>39.6</v>
      </c>
      <c r="M54" s="133">
        <v>6</v>
      </c>
      <c r="N54" s="133"/>
      <c r="O54" s="133">
        <v>10</v>
      </c>
      <c r="P54" s="133"/>
      <c r="Q54" s="133">
        <v>5</v>
      </c>
      <c r="R54" s="135">
        <f t="shared" si="5"/>
        <v>15</v>
      </c>
      <c r="S54" s="136">
        <f t="shared" si="3"/>
        <v>54.6</v>
      </c>
      <c r="T54" s="136"/>
      <c r="U54" s="136"/>
      <c r="V54" s="137" t="str">
        <f t="shared" si="4"/>
        <v>C</v>
      </c>
      <c r="W54" s="100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</row>
    <row r="55" spans="1:42" ht="34.5" customHeight="1">
      <c r="A55" s="127">
        <v>41</v>
      </c>
      <c r="B55" s="143" t="s">
        <v>151</v>
      </c>
      <c r="C55" s="167" t="s">
        <v>152</v>
      </c>
      <c r="D55" s="130">
        <v>14</v>
      </c>
      <c r="E55" s="141">
        <v>23.3</v>
      </c>
      <c r="F55" s="130"/>
      <c r="G55" s="132">
        <f t="shared" si="0"/>
        <v>22.15</v>
      </c>
      <c r="H55" s="130">
        <v>9.3000000000000007</v>
      </c>
      <c r="I55" s="130">
        <v>15</v>
      </c>
      <c r="J55" s="133"/>
      <c r="K55" s="132">
        <f t="shared" si="1"/>
        <v>14.3</v>
      </c>
      <c r="L55" s="134">
        <f t="shared" si="2"/>
        <v>36.5</v>
      </c>
      <c r="M55" s="133">
        <v>9</v>
      </c>
      <c r="N55" s="133"/>
      <c r="O55" s="133">
        <v>13</v>
      </c>
      <c r="P55" s="133"/>
      <c r="Q55" s="133"/>
      <c r="R55" s="135">
        <f t="shared" si="5"/>
        <v>15.714285714285714</v>
      </c>
      <c r="S55" s="136">
        <f t="shared" si="3"/>
        <v>52.214285714285715</v>
      </c>
      <c r="T55" s="136"/>
      <c r="U55" s="136"/>
      <c r="V55" s="137" t="str">
        <f t="shared" si="4"/>
        <v>C</v>
      </c>
      <c r="W55" s="100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</row>
    <row r="56" spans="1:42" ht="34.5" customHeight="1">
      <c r="A56" s="127">
        <v>42</v>
      </c>
      <c r="B56" s="143" t="s">
        <v>153</v>
      </c>
      <c r="C56" s="167" t="s">
        <v>154</v>
      </c>
      <c r="D56" s="130">
        <v>18</v>
      </c>
      <c r="E56" s="141">
        <v>27</v>
      </c>
      <c r="F56" s="130"/>
      <c r="G56" s="132">
        <f t="shared" si="0"/>
        <v>27</v>
      </c>
      <c r="H56" s="130">
        <v>10</v>
      </c>
      <c r="I56" s="130">
        <v>24</v>
      </c>
      <c r="J56" s="133"/>
      <c r="K56" s="132">
        <f t="shared" si="1"/>
        <v>18</v>
      </c>
      <c r="L56" s="134">
        <f t="shared" si="2"/>
        <v>45</v>
      </c>
      <c r="M56" s="133">
        <v>14</v>
      </c>
      <c r="N56" s="133"/>
      <c r="O56" s="133">
        <v>15</v>
      </c>
      <c r="P56" s="133"/>
      <c r="Q56" s="133"/>
      <c r="R56" s="135">
        <f t="shared" si="5"/>
        <v>20.714285714285715</v>
      </c>
      <c r="S56" s="136">
        <f t="shared" si="3"/>
        <v>65.714285714285722</v>
      </c>
      <c r="T56" s="136"/>
      <c r="U56" s="136"/>
      <c r="V56" s="137" t="str">
        <f t="shared" si="4"/>
        <v>B</v>
      </c>
      <c r="W56" s="100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</row>
    <row r="57" spans="1:42" ht="34.5" customHeight="1">
      <c r="A57" s="127">
        <v>43</v>
      </c>
      <c r="B57" s="143" t="s">
        <v>155</v>
      </c>
      <c r="C57" s="167" t="s">
        <v>156</v>
      </c>
      <c r="D57" s="130">
        <v>17.5</v>
      </c>
      <c r="E57" s="141">
        <v>21</v>
      </c>
      <c r="F57" s="130"/>
      <c r="G57" s="132">
        <f t="shared" si="0"/>
        <v>23.625</v>
      </c>
      <c r="H57" s="130">
        <v>9.3000000000000007</v>
      </c>
      <c r="I57" s="130">
        <v>24</v>
      </c>
      <c r="J57" s="133"/>
      <c r="K57" s="132">
        <f t="shared" si="1"/>
        <v>17.3</v>
      </c>
      <c r="L57" s="134">
        <f t="shared" si="2"/>
        <v>40.9</v>
      </c>
      <c r="M57" s="133">
        <v>10</v>
      </c>
      <c r="N57" s="133">
        <v>17</v>
      </c>
      <c r="O57" s="133"/>
      <c r="P57" s="133"/>
      <c r="Q57" s="133">
        <v>10</v>
      </c>
      <c r="R57" s="135">
        <f t="shared" si="5"/>
        <v>26.428571428571427</v>
      </c>
      <c r="S57" s="136">
        <f t="shared" si="3"/>
        <v>67.328571428571422</v>
      </c>
      <c r="T57" s="136"/>
      <c r="U57" s="136"/>
      <c r="V57" s="137" t="str">
        <f t="shared" si="4"/>
        <v>B</v>
      </c>
      <c r="W57" s="100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</row>
    <row r="58" spans="1:42" ht="34.5" customHeight="1">
      <c r="A58" s="127">
        <v>44</v>
      </c>
      <c r="B58" s="143" t="s">
        <v>157</v>
      </c>
      <c r="C58" s="167" t="s">
        <v>158</v>
      </c>
      <c r="D58" s="130">
        <v>11</v>
      </c>
      <c r="E58" s="141">
        <v>27</v>
      </c>
      <c r="F58" s="130"/>
      <c r="G58" s="132">
        <f t="shared" si="0"/>
        <v>21.750000000000004</v>
      </c>
      <c r="H58" s="130">
        <v>10</v>
      </c>
      <c r="I58" s="130">
        <v>21</v>
      </c>
      <c r="J58" s="133"/>
      <c r="K58" s="132">
        <f t="shared" si="1"/>
        <v>17</v>
      </c>
      <c r="L58" s="134">
        <f t="shared" si="2"/>
        <v>38.799999999999997</v>
      </c>
      <c r="M58" s="133"/>
      <c r="N58" s="133"/>
      <c r="O58" s="133">
        <v>9</v>
      </c>
      <c r="P58" s="133"/>
      <c r="Q58" s="133">
        <v>8</v>
      </c>
      <c r="R58" s="135">
        <f t="shared" si="5"/>
        <v>12.142857142857142</v>
      </c>
      <c r="S58" s="136">
        <f t="shared" si="3"/>
        <v>50.942857142857136</v>
      </c>
      <c r="T58" s="136"/>
      <c r="U58" s="136"/>
      <c r="V58" s="137" t="str">
        <f t="shared" si="4"/>
        <v>C</v>
      </c>
      <c r="W58" s="100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</row>
    <row r="59" spans="1:42" ht="34.5" customHeight="1">
      <c r="A59" s="127">
        <v>45</v>
      </c>
      <c r="B59" s="143" t="s">
        <v>159</v>
      </c>
      <c r="C59" s="167" t="s">
        <v>160</v>
      </c>
      <c r="D59" s="130">
        <v>11.5</v>
      </c>
      <c r="E59" s="141">
        <v>23.3</v>
      </c>
      <c r="F59" s="130"/>
      <c r="G59" s="132">
        <f t="shared" si="0"/>
        <v>20.274999999999999</v>
      </c>
      <c r="H59" s="130">
        <v>10</v>
      </c>
      <c r="I59" s="130">
        <v>20</v>
      </c>
      <c r="J59" s="133"/>
      <c r="K59" s="132">
        <f t="shared" si="1"/>
        <v>16.666666666666664</v>
      </c>
      <c r="L59" s="134">
        <f t="shared" si="2"/>
        <v>36.9</v>
      </c>
      <c r="M59" s="133">
        <v>28</v>
      </c>
      <c r="N59" s="133">
        <v>18</v>
      </c>
      <c r="O59" s="133"/>
      <c r="P59" s="133"/>
      <c r="Q59" s="133"/>
      <c r="R59" s="135">
        <f t="shared" si="5"/>
        <v>32.857142857142854</v>
      </c>
      <c r="S59" s="136">
        <f t="shared" si="3"/>
        <v>69.757142857142853</v>
      </c>
      <c r="T59" s="136"/>
      <c r="U59" s="136"/>
      <c r="V59" s="137" t="str">
        <f t="shared" si="4"/>
        <v>B</v>
      </c>
      <c r="W59" s="100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</row>
    <row r="60" spans="1:42" ht="34.5" customHeight="1">
      <c r="A60" s="127">
        <v>46</v>
      </c>
      <c r="B60" s="143" t="s">
        <v>161</v>
      </c>
      <c r="C60" s="167" t="s">
        <v>162</v>
      </c>
      <c r="D60" s="130">
        <v>13.5</v>
      </c>
      <c r="E60" s="141">
        <v>24</v>
      </c>
      <c r="F60" s="130"/>
      <c r="G60" s="132">
        <f t="shared" si="0"/>
        <v>22.125</v>
      </c>
      <c r="H60" s="130">
        <v>10</v>
      </c>
      <c r="I60" s="130">
        <v>15</v>
      </c>
      <c r="J60" s="133"/>
      <c r="K60" s="132">
        <f t="shared" si="1"/>
        <v>15</v>
      </c>
      <c r="L60" s="134">
        <f t="shared" si="2"/>
        <v>37.1</v>
      </c>
      <c r="M60" s="133">
        <v>8</v>
      </c>
      <c r="N60" s="133"/>
      <c r="O60" s="133">
        <v>9</v>
      </c>
      <c r="P60" s="133"/>
      <c r="Q60" s="133">
        <v>10</v>
      </c>
      <c r="R60" s="135">
        <f t="shared" si="5"/>
        <v>19.285714285714285</v>
      </c>
      <c r="S60" s="136">
        <f t="shared" si="3"/>
        <v>56.385714285714286</v>
      </c>
      <c r="T60" s="136"/>
      <c r="U60" s="136"/>
      <c r="V60" s="137" t="str">
        <f t="shared" si="4"/>
        <v>C</v>
      </c>
      <c r="W60" s="100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</row>
    <row r="61" spans="1:42" ht="34.5" customHeight="1">
      <c r="A61" s="127">
        <v>47</v>
      </c>
      <c r="B61" s="143" t="s">
        <v>163</v>
      </c>
      <c r="C61" s="144" t="s">
        <v>164</v>
      </c>
      <c r="D61" s="130">
        <v>16.5</v>
      </c>
      <c r="E61" s="141">
        <v>28.5</v>
      </c>
      <c r="F61" s="130"/>
      <c r="G61" s="132">
        <f t="shared" si="0"/>
        <v>26.625</v>
      </c>
      <c r="H61" s="130">
        <v>8</v>
      </c>
      <c r="I61" s="130">
        <v>18</v>
      </c>
      <c r="J61" s="133"/>
      <c r="K61" s="132">
        <f t="shared" si="1"/>
        <v>14</v>
      </c>
      <c r="L61" s="134">
        <f t="shared" si="2"/>
        <v>40.6</v>
      </c>
      <c r="M61" s="133">
        <v>27</v>
      </c>
      <c r="N61" s="133"/>
      <c r="O61" s="133">
        <v>17</v>
      </c>
      <c r="P61" s="133"/>
      <c r="Q61" s="133">
        <v>13</v>
      </c>
      <c r="R61" s="135">
        <f t="shared" si="5"/>
        <v>40.714285714285715</v>
      </c>
      <c r="S61" s="136">
        <f t="shared" si="3"/>
        <v>81.314285714285717</v>
      </c>
      <c r="T61" s="136"/>
      <c r="U61" s="136"/>
      <c r="V61" s="137" t="str">
        <f t="shared" si="4"/>
        <v>A</v>
      </c>
      <c r="W61" s="100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</row>
    <row r="62" spans="1:42" ht="34.5" customHeight="1">
      <c r="A62" s="127">
        <v>48</v>
      </c>
      <c r="B62" s="143" t="s">
        <v>165</v>
      </c>
      <c r="C62" s="144" t="s">
        <v>166</v>
      </c>
      <c r="D62" s="130">
        <v>16</v>
      </c>
      <c r="E62" s="141">
        <v>18.8</v>
      </c>
      <c r="F62" s="130"/>
      <c r="G62" s="132">
        <f t="shared" si="0"/>
        <v>21.400000000000002</v>
      </c>
      <c r="H62" s="130">
        <v>6.7</v>
      </c>
      <c r="I62" s="130">
        <v>18</v>
      </c>
      <c r="J62" s="133"/>
      <c r="K62" s="132">
        <f t="shared" si="1"/>
        <v>12.7</v>
      </c>
      <c r="L62" s="134">
        <f t="shared" si="2"/>
        <v>34.1</v>
      </c>
      <c r="M62" s="133">
        <v>20</v>
      </c>
      <c r="N62" s="133"/>
      <c r="O62" s="133">
        <v>12</v>
      </c>
      <c r="P62" s="133"/>
      <c r="Q62" s="133"/>
      <c r="R62" s="135">
        <f t="shared" si="5"/>
        <v>22.857142857142858</v>
      </c>
      <c r="S62" s="136">
        <f t="shared" si="3"/>
        <v>56.957142857142856</v>
      </c>
      <c r="T62" s="136"/>
      <c r="U62" s="136"/>
      <c r="V62" s="137" t="str">
        <f t="shared" si="4"/>
        <v>C</v>
      </c>
      <c r="W62" s="100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</row>
    <row r="63" spans="1:42" ht="34.5" customHeight="1">
      <c r="A63" s="127">
        <v>49</v>
      </c>
      <c r="B63" s="166" t="s">
        <v>167</v>
      </c>
      <c r="C63" s="144" t="s">
        <v>168</v>
      </c>
      <c r="D63" s="130">
        <v>15.5</v>
      </c>
      <c r="E63" s="141">
        <v>24</v>
      </c>
      <c r="F63" s="130"/>
      <c r="G63" s="132">
        <f t="shared" si="0"/>
        <v>23.625000000000004</v>
      </c>
      <c r="H63" s="130">
        <v>10</v>
      </c>
      <c r="I63" s="130">
        <v>16</v>
      </c>
      <c r="J63" s="133"/>
      <c r="K63" s="132">
        <f t="shared" si="1"/>
        <v>15.333333333333332</v>
      </c>
      <c r="L63" s="134">
        <f t="shared" si="2"/>
        <v>39</v>
      </c>
      <c r="M63" s="133"/>
      <c r="N63" s="133"/>
      <c r="O63" s="133"/>
      <c r="P63" s="133"/>
      <c r="Q63" s="133"/>
      <c r="R63" s="135">
        <f t="shared" si="5"/>
        <v>0</v>
      </c>
      <c r="S63" s="136">
        <f t="shared" si="3"/>
        <v>39</v>
      </c>
      <c r="T63" s="136"/>
      <c r="U63" s="136"/>
      <c r="V63" s="137" t="b">
        <f t="shared" si="4"/>
        <v>0</v>
      </c>
      <c r="W63" s="100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</row>
    <row r="64" spans="1:42" ht="34.5" customHeight="1">
      <c r="A64" s="127">
        <v>50</v>
      </c>
      <c r="B64" s="143" t="s">
        <v>169</v>
      </c>
      <c r="C64" s="144" t="s">
        <v>170</v>
      </c>
      <c r="D64" s="130">
        <v>10</v>
      </c>
      <c r="E64" s="141">
        <v>6.8</v>
      </c>
      <c r="F64" s="130"/>
      <c r="G64" s="132">
        <f t="shared" si="0"/>
        <v>10.9</v>
      </c>
      <c r="H64" s="130">
        <v>6</v>
      </c>
      <c r="I64" s="130">
        <v>18</v>
      </c>
      <c r="J64" s="133"/>
      <c r="K64" s="132">
        <f t="shared" si="1"/>
        <v>12</v>
      </c>
      <c r="L64" s="134">
        <f t="shared" si="2"/>
        <v>22.9</v>
      </c>
      <c r="M64" s="133">
        <v>8</v>
      </c>
      <c r="N64" s="133"/>
      <c r="O64" s="133">
        <v>11</v>
      </c>
      <c r="P64" s="133"/>
      <c r="Q64" s="133">
        <v>6</v>
      </c>
      <c r="R64" s="135">
        <f t="shared" si="5"/>
        <v>17.857142857142858</v>
      </c>
      <c r="S64" s="136">
        <f t="shared" si="3"/>
        <v>40.757142857142853</v>
      </c>
      <c r="T64" s="136"/>
      <c r="U64" s="136"/>
      <c r="V64" s="137" t="str">
        <f t="shared" si="4"/>
        <v>D</v>
      </c>
      <c r="W64" s="100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</row>
    <row r="65" spans="1:42" s="184" customFormat="1" ht="34.5" customHeight="1">
      <c r="A65" s="175">
        <v>51</v>
      </c>
      <c r="B65" s="143" t="s">
        <v>171</v>
      </c>
      <c r="C65" s="144" t="s">
        <v>172</v>
      </c>
      <c r="D65" s="176">
        <v>16.5</v>
      </c>
      <c r="E65" s="177">
        <v>24.8</v>
      </c>
      <c r="F65" s="178"/>
      <c r="G65" s="132">
        <f t="shared" si="0"/>
        <v>24.774999999999999</v>
      </c>
      <c r="H65" s="176">
        <v>10</v>
      </c>
      <c r="I65" s="176">
        <v>16</v>
      </c>
      <c r="J65" s="179"/>
      <c r="K65" s="132">
        <f t="shared" si="1"/>
        <v>15.333333333333332</v>
      </c>
      <c r="L65" s="134">
        <f t="shared" si="2"/>
        <v>40.1</v>
      </c>
      <c r="M65" s="163">
        <v>10</v>
      </c>
      <c r="N65" s="163"/>
      <c r="O65" s="163">
        <v>14</v>
      </c>
      <c r="P65" s="163"/>
      <c r="Q65" s="163">
        <v>11</v>
      </c>
      <c r="R65" s="135">
        <f t="shared" si="5"/>
        <v>25</v>
      </c>
      <c r="S65" s="180">
        <f t="shared" si="3"/>
        <v>65.099999999999994</v>
      </c>
      <c r="T65" s="180"/>
      <c r="U65" s="180"/>
      <c r="V65" s="181" t="str">
        <f t="shared" si="4"/>
        <v>B</v>
      </c>
      <c r="W65" s="182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</row>
    <row r="66" spans="1:42" ht="34.5" customHeight="1">
      <c r="A66" s="127">
        <v>52</v>
      </c>
      <c r="B66" s="143" t="s">
        <v>173</v>
      </c>
      <c r="C66" s="144" t="s">
        <v>174</v>
      </c>
      <c r="D66" s="130">
        <v>18</v>
      </c>
      <c r="E66" s="141">
        <v>27</v>
      </c>
      <c r="F66" s="130"/>
      <c r="G66" s="132">
        <f t="shared" si="0"/>
        <v>27</v>
      </c>
      <c r="H66" s="130">
        <v>9.3000000000000007</v>
      </c>
      <c r="I66" s="130">
        <v>26</v>
      </c>
      <c r="J66" s="133"/>
      <c r="K66" s="132">
        <f t="shared" si="1"/>
        <v>17.966666666666669</v>
      </c>
      <c r="L66" s="134">
        <f t="shared" si="2"/>
        <v>45</v>
      </c>
      <c r="M66" s="133">
        <v>10</v>
      </c>
      <c r="N66" s="133"/>
      <c r="O66" s="133">
        <v>9</v>
      </c>
      <c r="P66" s="133">
        <v>12</v>
      </c>
      <c r="Q66" s="133"/>
      <c r="R66" s="135">
        <f t="shared" si="5"/>
        <v>22.142857142857142</v>
      </c>
      <c r="S66" s="136">
        <f t="shared" si="3"/>
        <v>67.142857142857139</v>
      </c>
      <c r="T66" s="136"/>
      <c r="U66" s="136"/>
      <c r="V66" s="137" t="str">
        <f t="shared" si="4"/>
        <v>B</v>
      </c>
      <c r="W66" s="100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</row>
    <row r="67" spans="1:42" ht="34.5" customHeight="1">
      <c r="A67" s="127">
        <v>53</v>
      </c>
      <c r="B67" s="143" t="s">
        <v>175</v>
      </c>
      <c r="C67" s="144" t="s">
        <v>176</v>
      </c>
      <c r="D67" s="130">
        <v>13.5</v>
      </c>
      <c r="E67" s="141">
        <v>25.5</v>
      </c>
      <c r="F67" s="130"/>
      <c r="G67" s="132">
        <f t="shared" si="0"/>
        <v>22.875</v>
      </c>
      <c r="H67" s="130">
        <v>6.7</v>
      </c>
      <c r="I67" s="130">
        <v>22</v>
      </c>
      <c r="J67" s="133"/>
      <c r="K67" s="132">
        <f t="shared" si="1"/>
        <v>14.033333333333333</v>
      </c>
      <c r="L67" s="134">
        <f t="shared" si="2"/>
        <v>36.9</v>
      </c>
      <c r="M67" s="133">
        <v>24</v>
      </c>
      <c r="N67" s="133"/>
      <c r="O67" s="133">
        <v>16</v>
      </c>
      <c r="P67" s="133"/>
      <c r="Q67" s="133">
        <v>11</v>
      </c>
      <c r="R67" s="135">
        <f t="shared" si="5"/>
        <v>36.428571428571431</v>
      </c>
      <c r="S67" s="136">
        <f t="shared" si="3"/>
        <v>73.328571428571422</v>
      </c>
      <c r="T67" s="136"/>
      <c r="U67" s="136"/>
      <c r="V67" s="137" t="str">
        <f t="shared" si="4"/>
        <v>A</v>
      </c>
      <c r="W67" s="100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</row>
    <row r="68" spans="1:42" ht="34.5" customHeight="1">
      <c r="A68" s="127">
        <v>54</v>
      </c>
      <c r="B68" s="143" t="s">
        <v>177</v>
      </c>
      <c r="C68" s="144" t="s">
        <v>178</v>
      </c>
      <c r="D68" s="130">
        <v>11.5</v>
      </c>
      <c r="E68" s="141">
        <v>23.3</v>
      </c>
      <c r="F68" s="130"/>
      <c r="G68" s="132">
        <f t="shared" si="0"/>
        <v>20.274999999999999</v>
      </c>
      <c r="H68" s="130">
        <v>10</v>
      </c>
      <c r="I68" s="130">
        <v>17</v>
      </c>
      <c r="J68" s="133"/>
      <c r="K68" s="132">
        <f t="shared" si="1"/>
        <v>15.666666666666666</v>
      </c>
      <c r="L68" s="134">
        <f t="shared" si="2"/>
        <v>35.9</v>
      </c>
      <c r="M68" s="133">
        <v>5</v>
      </c>
      <c r="N68" s="133"/>
      <c r="O68" s="133"/>
      <c r="P68" s="133">
        <v>5</v>
      </c>
      <c r="Q68" s="133"/>
      <c r="R68" s="135">
        <f t="shared" si="5"/>
        <v>7.1428571428571432</v>
      </c>
      <c r="S68" s="136">
        <f t="shared" si="3"/>
        <v>43.042857142857144</v>
      </c>
      <c r="T68" s="136"/>
      <c r="U68" s="136"/>
      <c r="V68" s="137" t="str">
        <f t="shared" si="4"/>
        <v>D</v>
      </c>
      <c r="W68" s="100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</row>
    <row r="69" spans="1:42" s="184" customFormat="1" ht="34.5" customHeight="1">
      <c r="A69" s="175">
        <v>55</v>
      </c>
      <c r="B69" s="143" t="s">
        <v>179</v>
      </c>
      <c r="C69" s="185" t="s">
        <v>180</v>
      </c>
      <c r="D69" s="178">
        <v>13</v>
      </c>
      <c r="E69" s="186">
        <v>25.5</v>
      </c>
      <c r="F69" s="178"/>
      <c r="G69" s="132">
        <f t="shared" si="0"/>
        <v>22.5</v>
      </c>
      <c r="H69" s="178">
        <v>10</v>
      </c>
      <c r="I69" s="178">
        <v>25</v>
      </c>
      <c r="J69" s="179"/>
      <c r="K69" s="132">
        <f t="shared" si="1"/>
        <v>18.333333333333336</v>
      </c>
      <c r="L69" s="134">
        <f t="shared" si="2"/>
        <v>40.799999999999997</v>
      </c>
      <c r="M69" s="179">
        <v>7</v>
      </c>
      <c r="N69" s="179"/>
      <c r="O69" s="179"/>
      <c r="P69" s="179"/>
      <c r="Q69" s="179">
        <v>9</v>
      </c>
      <c r="R69" s="135">
        <f t="shared" si="5"/>
        <v>11.428571428571429</v>
      </c>
      <c r="S69" s="180">
        <f t="shared" si="3"/>
        <v>52.228571428571428</v>
      </c>
      <c r="T69" s="180"/>
      <c r="U69" s="180"/>
      <c r="V69" s="181" t="str">
        <f t="shared" si="4"/>
        <v>C</v>
      </c>
      <c r="W69" s="182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</row>
    <row r="70" spans="1:42" ht="34.5" customHeight="1">
      <c r="A70" s="127">
        <v>56</v>
      </c>
      <c r="B70" s="143" t="s">
        <v>181</v>
      </c>
      <c r="C70" s="144" t="s">
        <v>182</v>
      </c>
      <c r="D70" s="130">
        <v>16</v>
      </c>
      <c r="E70" s="141">
        <v>24.8</v>
      </c>
      <c r="F70" s="130"/>
      <c r="G70" s="132">
        <f t="shared" si="0"/>
        <v>24.400000000000002</v>
      </c>
      <c r="H70" s="130">
        <v>10</v>
      </c>
      <c r="I70" s="130">
        <v>16</v>
      </c>
      <c r="J70" s="133"/>
      <c r="K70" s="132">
        <f t="shared" si="1"/>
        <v>15.333333333333332</v>
      </c>
      <c r="L70" s="134">
        <f t="shared" si="2"/>
        <v>39.700000000000003</v>
      </c>
      <c r="M70" s="133">
        <v>10</v>
      </c>
      <c r="N70" s="133"/>
      <c r="O70" s="133">
        <v>10</v>
      </c>
      <c r="P70" s="133"/>
      <c r="Q70" s="133">
        <v>6</v>
      </c>
      <c r="R70" s="135">
        <f t="shared" si="5"/>
        <v>18.571428571428573</v>
      </c>
      <c r="S70" s="136">
        <f t="shared" si="3"/>
        <v>58.271428571428572</v>
      </c>
      <c r="T70" s="136"/>
      <c r="U70" s="136"/>
      <c r="V70" s="137" t="str">
        <f t="shared" si="4"/>
        <v>C</v>
      </c>
      <c r="W70" s="100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</row>
    <row r="71" spans="1:42" ht="34.5" customHeight="1">
      <c r="A71" s="127">
        <v>57</v>
      </c>
      <c r="B71" s="187" t="s">
        <v>183</v>
      </c>
      <c r="C71" s="188" t="s">
        <v>184</v>
      </c>
      <c r="D71" s="130"/>
      <c r="E71" s="189"/>
      <c r="F71" s="130"/>
      <c r="G71" s="132">
        <f t="shared" si="0"/>
        <v>0</v>
      </c>
      <c r="H71" s="130">
        <v>10</v>
      </c>
      <c r="I71" s="130">
        <v>15</v>
      </c>
      <c r="J71" s="133"/>
      <c r="K71" s="132">
        <f t="shared" si="1"/>
        <v>15</v>
      </c>
      <c r="L71" s="134">
        <f t="shared" si="2"/>
        <v>15</v>
      </c>
      <c r="M71" s="133">
        <v>6</v>
      </c>
      <c r="N71" s="133">
        <v>5</v>
      </c>
      <c r="O71" s="133"/>
      <c r="P71" s="133"/>
      <c r="Q71" s="133"/>
      <c r="R71" s="135">
        <f t="shared" si="5"/>
        <v>7.8571428571428568</v>
      </c>
      <c r="S71" s="136">
        <f t="shared" si="3"/>
        <v>22.857142857142858</v>
      </c>
      <c r="T71" s="136"/>
      <c r="U71" s="136"/>
      <c r="V71" s="137" t="str">
        <f t="shared" si="4"/>
        <v>E</v>
      </c>
      <c r="W71" s="100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</row>
    <row r="72" spans="1:42" ht="34.5" customHeight="1">
      <c r="A72" s="127">
        <v>58</v>
      </c>
      <c r="B72" s="143" t="s">
        <v>185</v>
      </c>
      <c r="C72" s="144" t="s">
        <v>186</v>
      </c>
      <c r="D72" s="130">
        <v>6</v>
      </c>
      <c r="E72" s="141">
        <v>23.3</v>
      </c>
      <c r="F72" s="130"/>
      <c r="G72" s="132">
        <f t="shared" si="0"/>
        <v>16.149999999999999</v>
      </c>
      <c r="H72" s="130">
        <v>9.3000000000000007</v>
      </c>
      <c r="I72" s="130">
        <v>21</v>
      </c>
      <c r="J72" s="133"/>
      <c r="K72" s="132">
        <f t="shared" si="1"/>
        <v>16.299999999999997</v>
      </c>
      <c r="L72" s="134">
        <f t="shared" si="2"/>
        <v>32.5</v>
      </c>
      <c r="M72" s="133">
        <v>10</v>
      </c>
      <c r="N72" s="133">
        <v>18</v>
      </c>
      <c r="O72" s="133"/>
      <c r="P72" s="133"/>
      <c r="Q72" s="133">
        <v>6</v>
      </c>
      <c r="R72" s="135">
        <f t="shared" si="5"/>
        <v>24.285714285714285</v>
      </c>
      <c r="S72" s="136">
        <f t="shared" si="3"/>
        <v>56.785714285714285</v>
      </c>
      <c r="T72" s="136"/>
      <c r="U72" s="136"/>
      <c r="V72" s="137" t="str">
        <f t="shared" si="4"/>
        <v>C</v>
      </c>
      <c r="W72" s="100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</row>
    <row r="73" spans="1:42" ht="34.5" customHeight="1">
      <c r="A73" s="127">
        <v>59</v>
      </c>
      <c r="B73" s="143" t="s">
        <v>187</v>
      </c>
      <c r="C73" s="144" t="s">
        <v>188</v>
      </c>
      <c r="D73" s="130">
        <v>18</v>
      </c>
      <c r="E73" s="141">
        <v>21.8</v>
      </c>
      <c r="F73" s="130"/>
      <c r="G73" s="132">
        <f t="shared" si="0"/>
        <v>24.400000000000002</v>
      </c>
      <c r="H73" s="130">
        <v>10</v>
      </c>
      <c r="I73" s="130">
        <v>14</v>
      </c>
      <c r="J73" s="133"/>
      <c r="K73" s="132">
        <f t="shared" si="1"/>
        <v>14.666666666666668</v>
      </c>
      <c r="L73" s="134">
        <f t="shared" si="2"/>
        <v>39.1</v>
      </c>
      <c r="M73" s="133">
        <v>9</v>
      </c>
      <c r="N73" s="133"/>
      <c r="O73" s="133">
        <v>12</v>
      </c>
      <c r="P73" s="133"/>
      <c r="Q73" s="133">
        <v>9</v>
      </c>
      <c r="R73" s="135">
        <f t="shared" si="5"/>
        <v>21.428571428571427</v>
      </c>
      <c r="S73" s="136">
        <f t="shared" si="3"/>
        <v>60.528571428571425</v>
      </c>
      <c r="T73" s="136"/>
      <c r="U73" s="136"/>
      <c r="V73" s="137" t="str">
        <f t="shared" si="4"/>
        <v>B</v>
      </c>
      <c r="W73" s="100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</row>
    <row r="74" spans="1:42" ht="34.5" customHeight="1">
      <c r="A74" s="127">
        <v>60</v>
      </c>
      <c r="B74" s="166" t="s">
        <v>189</v>
      </c>
      <c r="C74" s="144" t="s">
        <v>190</v>
      </c>
      <c r="D74" s="130">
        <v>8</v>
      </c>
      <c r="E74" s="141">
        <v>21.8</v>
      </c>
      <c r="F74" s="130"/>
      <c r="G74" s="132">
        <f t="shared" si="0"/>
        <v>16.900000000000002</v>
      </c>
      <c r="H74" s="130">
        <v>9.3000000000000007</v>
      </c>
      <c r="I74" s="130">
        <v>19</v>
      </c>
      <c r="J74" s="133"/>
      <c r="K74" s="132">
        <f t="shared" si="1"/>
        <v>15.633333333333335</v>
      </c>
      <c r="L74" s="134">
        <f t="shared" si="2"/>
        <v>32.5</v>
      </c>
      <c r="M74" s="133"/>
      <c r="N74" s="133"/>
      <c r="O74" s="133"/>
      <c r="P74" s="133"/>
      <c r="Q74" s="133"/>
      <c r="R74" s="135">
        <f t="shared" si="5"/>
        <v>0</v>
      </c>
      <c r="S74" s="136">
        <f t="shared" si="3"/>
        <v>32.5</v>
      </c>
      <c r="T74" s="136"/>
      <c r="U74" s="136"/>
      <c r="V74" s="137" t="b">
        <f t="shared" si="4"/>
        <v>0</v>
      </c>
      <c r="W74" s="100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</row>
    <row r="75" spans="1:42" ht="34.5" customHeight="1">
      <c r="A75" s="127">
        <v>61</v>
      </c>
      <c r="B75" s="143" t="s">
        <v>191</v>
      </c>
      <c r="C75" s="144" t="s">
        <v>192</v>
      </c>
      <c r="D75" s="130">
        <v>5</v>
      </c>
      <c r="E75" s="141">
        <v>21.8</v>
      </c>
      <c r="F75" s="130"/>
      <c r="G75" s="132">
        <f t="shared" si="0"/>
        <v>14.65</v>
      </c>
      <c r="H75" s="130">
        <v>7</v>
      </c>
      <c r="I75" s="130">
        <v>16</v>
      </c>
      <c r="J75" s="133"/>
      <c r="K75" s="132">
        <f t="shared" si="1"/>
        <v>12.333333333333334</v>
      </c>
      <c r="L75" s="134">
        <f t="shared" si="2"/>
        <v>27</v>
      </c>
      <c r="M75" s="133">
        <v>6</v>
      </c>
      <c r="N75" s="133"/>
      <c r="O75" s="133">
        <v>5</v>
      </c>
      <c r="P75" s="133"/>
      <c r="Q75" s="133"/>
      <c r="R75" s="135">
        <f t="shared" si="5"/>
        <v>7.8571428571428568</v>
      </c>
      <c r="S75" s="136">
        <f t="shared" si="3"/>
        <v>34.857142857142854</v>
      </c>
      <c r="T75" s="136"/>
      <c r="U75" s="136"/>
      <c r="V75" s="137" t="str">
        <f t="shared" si="4"/>
        <v>E</v>
      </c>
      <c r="W75" s="100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</row>
    <row r="76" spans="1:42" ht="34.5" customHeight="1">
      <c r="A76" s="127">
        <v>62</v>
      </c>
      <c r="B76" s="143" t="s">
        <v>193</v>
      </c>
      <c r="C76" s="144" t="s">
        <v>194</v>
      </c>
      <c r="D76" s="130">
        <v>17</v>
      </c>
      <c r="E76" s="141">
        <v>19.5</v>
      </c>
      <c r="F76" s="130"/>
      <c r="G76" s="132">
        <f t="shared" si="0"/>
        <v>22.5</v>
      </c>
      <c r="H76" s="130">
        <v>10</v>
      </c>
      <c r="I76" s="130">
        <v>25</v>
      </c>
      <c r="J76" s="133"/>
      <c r="K76" s="132">
        <f t="shared" si="1"/>
        <v>18.333333333333336</v>
      </c>
      <c r="L76" s="134">
        <f t="shared" si="2"/>
        <v>40.799999999999997</v>
      </c>
      <c r="M76" s="133">
        <v>7</v>
      </c>
      <c r="N76" s="133"/>
      <c r="O76" s="133"/>
      <c r="P76" s="133"/>
      <c r="Q76" s="133">
        <v>5</v>
      </c>
      <c r="R76" s="135">
        <f t="shared" si="5"/>
        <v>8.5714285714285712</v>
      </c>
      <c r="S76" s="136">
        <f t="shared" si="3"/>
        <v>49.371428571428567</v>
      </c>
      <c r="T76" s="136"/>
      <c r="U76" s="136"/>
      <c r="V76" s="137" t="str">
        <f t="shared" si="4"/>
        <v>D</v>
      </c>
      <c r="W76" s="100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</row>
    <row r="77" spans="1:42" ht="34.5" customHeight="1">
      <c r="A77" s="127">
        <v>63</v>
      </c>
      <c r="B77" s="143" t="s">
        <v>195</v>
      </c>
      <c r="C77" s="144" t="s">
        <v>196</v>
      </c>
      <c r="D77" s="130">
        <v>17</v>
      </c>
      <c r="E77" s="141">
        <v>19.5</v>
      </c>
      <c r="F77" s="130"/>
      <c r="G77" s="132">
        <f t="shared" si="0"/>
        <v>22.5</v>
      </c>
      <c r="H77" s="130">
        <v>10</v>
      </c>
      <c r="I77" s="130">
        <v>19</v>
      </c>
      <c r="J77" s="133"/>
      <c r="K77" s="132">
        <f t="shared" si="1"/>
        <v>16.333333333333332</v>
      </c>
      <c r="L77" s="134">
        <f t="shared" si="2"/>
        <v>38.799999999999997</v>
      </c>
      <c r="M77" s="133">
        <v>10</v>
      </c>
      <c r="N77" s="133">
        <v>18</v>
      </c>
      <c r="O77" s="133"/>
      <c r="P77" s="133"/>
      <c r="Q77" s="133"/>
      <c r="R77" s="135">
        <f t="shared" si="5"/>
        <v>20</v>
      </c>
      <c r="S77" s="136">
        <f t="shared" si="3"/>
        <v>58.8</v>
      </c>
      <c r="T77" s="136"/>
      <c r="U77" s="136"/>
      <c r="V77" s="137" t="str">
        <f t="shared" si="4"/>
        <v>C</v>
      </c>
      <c r="W77" s="100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</row>
    <row r="78" spans="1:42" ht="34.5" customHeight="1">
      <c r="A78" s="127">
        <v>64</v>
      </c>
      <c r="B78" s="143" t="s">
        <v>197</v>
      </c>
      <c r="C78" s="144" t="s">
        <v>198</v>
      </c>
      <c r="D78" s="130">
        <v>19</v>
      </c>
      <c r="E78" s="141">
        <v>25.5</v>
      </c>
      <c r="F78" s="130"/>
      <c r="G78" s="132">
        <f t="shared" si="0"/>
        <v>26.999999999999996</v>
      </c>
      <c r="H78" s="130">
        <v>10</v>
      </c>
      <c r="I78" s="130">
        <v>26</v>
      </c>
      <c r="J78" s="133"/>
      <c r="K78" s="132">
        <f t="shared" si="1"/>
        <v>18.666666666666668</v>
      </c>
      <c r="L78" s="134">
        <f t="shared" si="2"/>
        <v>45.7</v>
      </c>
      <c r="M78" s="133">
        <v>22</v>
      </c>
      <c r="N78" s="133"/>
      <c r="O78" s="133"/>
      <c r="P78" s="133"/>
      <c r="Q78" s="133"/>
      <c r="R78" s="135">
        <f t="shared" si="5"/>
        <v>15.714285714285714</v>
      </c>
      <c r="S78" s="136">
        <f t="shared" si="3"/>
        <v>61.414285714285718</v>
      </c>
      <c r="T78" s="136"/>
      <c r="U78" s="136"/>
      <c r="V78" s="137" t="str">
        <f t="shared" si="4"/>
        <v>B</v>
      </c>
      <c r="W78" s="100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</row>
    <row r="79" spans="1:42" ht="34.5" customHeight="1">
      <c r="A79" s="127">
        <v>65</v>
      </c>
      <c r="B79" s="143" t="s">
        <v>199</v>
      </c>
      <c r="C79" s="144" t="s">
        <v>200</v>
      </c>
      <c r="D79" s="130">
        <v>15</v>
      </c>
      <c r="E79" s="141">
        <v>21</v>
      </c>
      <c r="F79" s="130"/>
      <c r="G79" s="132">
        <f t="shared" si="0"/>
        <v>21.75</v>
      </c>
      <c r="H79" s="130">
        <v>8.6999999999999993</v>
      </c>
      <c r="I79" s="130">
        <v>24</v>
      </c>
      <c r="J79" s="133"/>
      <c r="K79" s="132">
        <f t="shared" si="1"/>
        <v>16.7</v>
      </c>
      <c r="L79" s="134">
        <f t="shared" si="2"/>
        <v>38.5</v>
      </c>
      <c r="M79" s="133">
        <v>9</v>
      </c>
      <c r="N79" s="133"/>
      <c r="O79" s="133">
        <v>17</v>
      </c>
      <c r="P79" s="133"/>
      <c r="Q79" s="133">
        <v>3</v>
      </c>
      <c r="R79" s="135">
        <f t="shared" si="5"/>
        <v>20.714285714285715</v>
      </c>
      <c r="S79" s="136">
        <f t="shared" si="3"/>
        <v>59.214285714285715</v>
      </c>
      <c r="T79" s="136"/>
      <c r="U79" s="136"/>
      <c r="V79" s="137" t="str">
        <f t="shared" si="4"/>
        <v>C</v>
      </c>
      <c r="W79" s="100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</row>
    <row r="80" spans="1:42" ht="34.5" customHeight="1">
      <c r="A80" s="127">
        <v>66</v>
      </c>
      <c r="B80" s="143" t="s">
        <v>201</v>
      </c>
      <c r="C80" s="144" t="s">
        <v>202</v>
      </c>
      <c r="D80" s="130">
        <v>14</v>
      </c>
      <c r="E80" s="141">
        <v>27.8</v>
      </c>
      <c r="F80" s="130"/>
      <c r="G80" s="132">
        <f t="shared" ref="G80:G121" si="6">IF(COUNTA($D80:$F80)&gt;0,SUM($D80/$D$14,$E80/$E$14,$F80/$F$14)*$G$14/COUNTA($D80:$F80),0)</f>
        <v>24.4</v>
      </c>
      <c r="H80" s="130">
        <v>10</v>
      </c>
      <c r="I80" s="130">
        <v>20</v>
      </c>
      <c r="J80" s="133"/>
      <c r="K80" s="132">
        <f t="shared" ref="K80:K120" si="7">IF(COUNTA($H80:$J80)&gt;0,SUM($H80/$H$14,$I80/$I$14,$J80/$J$14)*$K$14/COUNTA($H80:$J80),0)</f>
        <v>16.666666666666664</v>
      </c>
      <c r="L80" s="134">
        <f t="shared" ref="L80:L121" si="8">IF(ROUNDDOWN(SUM($G80,$K80,0.05),1)&gt;0,ROUNDDOWN(SUM($G80,$K80,0.05),1),"")</f>
        <v>41.1</v>
      </c>
      <c r="M80" s="133">
        <v>7</v>
      </c>
      <c r="N80" s="133"/>
      <c r="O80" s="133">
        <v>12</v>
      </c>
      <c r="P80" s="133"/>
      <c r="Q80" s="133">
        <v>17</v>
      </c>
      <c r="R80" s="135">
        <f t="shared" si="5"/>
        <v>25.714285714285715</v>
      </c>
      <c r="S80" s="136">
        <f t="shared" ref="S80:S121" si="9">SUM(L80,R80)</f>
        <v>66.814285714285717</v>
      </c>
      <c r="T80" s="136"/>
      <c r="U80" s="136"/>
      <c r="V80" s="137" t="str">
        <f t="shared" ref="V80:V120" si="10">IF(AND(COUNTIF($M80:$Q80,"&gt;0")&gt;0),IF(OR($R80=0,$R80=""),"",IF($S80&gt;=70,"A",IF($S80&gt;=60,"B",IF($S80&gt;=50,"C",IF($S80&gt;=40,"D","E"))))))</f>
        <v>B</v>
      </c>
      <c r="W80" s="100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</row>
    <row r="81" spans="1:42" ht="34.5" customHeight="1">
      <c r="A81" s="127">
        <v>67</v>
      </c>
      <c r="B81" s="143" t="s">
        <v>203</v>
      </c>
      <c r="C81" s="144" t="s">
        <v>204</v>
      </c>
      <c r="D81" s="130">
        <v>13.5</v>
      </c>
      <c r="E81" s="141">
        <v>25.5</v>
      </c>
      <c r="F81" s="130"/>
      <c r="G81" s="132">
        <f t="shared" si="6"/>
        <v>22.875</v>
      </c>
      <c r="H81" s="130">
        <v>8.6999999999999993</v>
      </c>
      <c r="I81" s="130">
        <v>25</v>
      </c>
      <c r="J81" s="133"/>
      <c r="K81" s="132">
        <f t="shared" si="7"/>
        <v>17.033333333333331</v>
      </c>
      <c r="L81" s="134">
        <f t="shared" si="8"/>
        <v>39.9</v>
      </c>
      <c r="M81" s="133">
        <v>10</v>
      </c>
      <c r="N81" s="133"/>
      <c r="O81" s="133">
        <v>17</v>
      </c>
      <c r="P81" s="133"/>
      <c r="Q81" s="133">
        <v>6</v>
      </c>
      <c r="R81" s="135">
        <f t="shared" ref="R81:R120" si="11">SUM(M81:Q81)*5/7</f>
        <v>23.571428571428573</v>
      </c>
      <c r="S81" s="136">
        <f t="shared" si="9"/>
        <v>63.471428571428575</v>
      </c>
      <c r="T81" s="136"/>
      <c r="U81" s="136"/>
      <c r="V81" s="137" t="str">
        <f t="shared" si="10"/>
        <v>B</v>
      </c>
      <c r="W81" s="100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</row>
    <row r="82" spans="1:42" s="184" customFormat="1" ht="34.5" customHeight="1">
      <c r="A82" s="175">
        <v>68</v>
      </c>
      <c r="B82" s="143" t="s">
        <v>205</v>
      </c>
      <c r="C82" s="144" t="s">
        <v>206</v>
      </c>
      <c r="D82" s="176">
        <v>17.5</v>
      </c>
      <c r="E82" s="177">
        <v>27</v>
      </c>
      <c r="F82" s="178"/>
      <c r="G82" s="132">
        <f t="shared" si="6"/>
        <v>26.625</v>
      </c>
      <c r="H82" s="176">
        <v>8.6999999999999993</v>
      </c>
      <c r="I82" s="176">
        <v>25</v>
      </c>
      <c r="J82" s="179"/>
      <c r="K82" s="132">
        <f t="shared" si="7"/>
        <v>17.033333333333331</v>
      </c>
      <c r="L82" s="134">
        <f t="shared" si="8"/>
        <v>43.7</v>
      </c>
      <c r="M82" s="163">
        <v>7</v>
      </c>
      <c r="N82" s="163">
        <v>8</v>
      </c>
      <c r="O82" s="163"/>
      <c r="P82" s="163"/>
      <c r="Q82" s="163">
        <v>5</v>
      </c>
      <c r="R82" s="135">
        <f t="shared" si="11"/>
        <v>14.285714285714286</v>
      </c>
      <c r="S82" s="164">
        <f t="shared" si="9"/>
        <v>57.985714285714288</v>
      </c>
      <c r="T82" s="164"/>
      <c r="U82" s="164"/>
      <c r="V82" s="152" t="str">
        <f t="shared" si="10"/>
        <v>C</v>
      </c>
      <c r="W82" s="182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</row>
    <row r="83" spans="1:42" ht="34.5" customHeight="1">
      <c r="A83" s="127">
        <v>69</v>
      </c>
      <c r="B83" s="143" t="s">
        <v>207</v>
      </c>
      <c r="C83" s="144" t="s">
        <v>208</v>
      </c>
      <c r="D83" s="130">
        <v>13.5</v>
      </c>
      <c r="E83" s="141">
        <v>24</v>
      </c>
      <c r="F83" s="130"/>
      <c r="G83" s="132">
        <f t="shared" si="6"/>
        <v>22.125</v>
      </c>
      <c r="H83" s="130">
        <v>10</v>
      </c>
      <c r="I83" s="130">
        <v>25</v>
      </c>
      <c r="J83" s="133"/>
      <c r="K83" s="132">
        <f t="shared" si="7"/>
        <v>18.333333333333336</v>
      </c>
      <c r="L83" s="134">
        <f t="shared" si="8"/>
        <v>40.5</v>
      </c>
      <c r="M83" s="133">
        <v>8</v>
      </c>
      <c r="N83" s="133">
        <v>16</v>
      </c>
      <c r="O83" s="133"/>
      <c r="P83" s="133"/>
      <c r="Q83" s="133">
        <v>7</v>
      </c>
      <c r="R83" s="135">
        <f t="shared" si="11"/>
        <v>22.142857142857142</v>
      </c>
      <c r="S83" s="136">
        <f t="shared" si="9"/>
        <v>62.642857142857139</v>
      </c>
      <c r="T83" s="136"/>
      <c r="U83" s="136"/>
      <c r="V83" s="137" t="str">
        <f t="shared" si="10"/>
        <v>B</v>
      </c>
      <c r="W83" s="100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</row>
    <row r="84" spans="1:42" ht="34.5" customHeight="1">
      <c r="A84" s="127">
        <v>70</v>
      </c>
      <c r="B84" s="166" t="s">
        <v>209</v>
      </c>
      <c r="C84" s="144" t="s">
        <v>210</v>
      </c>
      <c r="D84" s="130">
        <v>14</v>
      </c>
      <c r="E84" s="141">
        <v>25.5</v>
      </c>
      <c r="F84" s="130"/>
      <c r="G84" s="132">
        <f t="shared" si="6"/>
        <v>23.249999999999996</v>
      </c>
      <c r="H84" s="130">
        <v>10</v>
      </c>
      <c r="I84" s="130">
        <v>22</v>
      </c>
      <c r="J84" s="133"/>
      <c r="K84" s="132">
        <f t="shared" si="7"/>
        <v>17.333333333333336</v>
      </c>
      <c r="L84" s="134">
        <f t="shared" si="8"/>
        <v>40.6</v>
      </c>
      <c r="M84" s="133"/>
      <c r="N84" s="133"/>
      <c r="O84" s="133"/>
      <c r="P84" s="133"/>
      <c r="Q84" s="133"/>
      <c r="R84" s="135">
        <f t="shared" si="11"/>
        <v>0</v>
      </c>
      <c r="S84" s="136">
        <f t="shared" si="9"/>
        <v>40.6</v>
      </c>
      <c r="T84" s="136"/>
      <c r="U84" s="136"/>
      <c r="V84" s="137" t="b">
        <f t="shared" si="10"/>
        <v>0</v>
      </c>
      <c r="W84" s="100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</row>
    <row r="85" spans="1:42" ht="34.5" customHeight="1">
      <c r="A85" s="127">
        <v>71</v>
      </c>
      <c r="B85" s="143" t="s">
        <v>211</v>
      </c>
      <c r="C85" s="144" t="s">
        <v>212</v>
      </c>
      <c r="D85" s="130">
        <v>8</v>
      </c>
      <c r="E85" s="141">
        <v>21.8</v>
      </c>
      <c r="F85" s="130"/>
      <c r="G85" s="132">
        <f t="shared" si="6"/>
        <v>16.900000000000002</v>
      </c>
      <c r="H85" s="130">
        <v>9.3000000000000007</v>
      </c>
      <c r="I85" s="130">
        <v>24</v>
      </c>
      <c r="J85" s="133"/>
      <c r="K85" s="132">
        <f t="shared" si="7"/>
        <v>17.3</v>
      </c>
      <c r="L85" s="134">
        <f t="shared" si="8"/>
        <v>34.200000000000003</v>
      </c>
      <c r="M85" s="133">
        <v>8</v>
      </c>
      <c r="N85" s="133">
        <v>11</v>
      </c>
      <c r="O85" s="133"/>
      <c r="P85" s="133"/>
      <c r="Q85" s="133">
        <v>6</v>
      </c>
      <c r="R85" s="135">
        <f t="shared" si="11"/>
        <v>17.857142857142858</v>
      </c>
      <c r="S85" s="136">
        <f t="shared" si="9"/>
        <v>52.057142857142864</v>
      </c>
      <c r="T85" s="136"/>
      <c r="U85" s="136"/>
      <c r="V85" s="137" t="str">
        <f t="shared" si="10"/>
        <v>C</v>
      </c>
      <c r="W85" s="100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</row>
    <row r="86" spans="1:42" ht="34.5" customHeight="1">
      <c r="A86" s="127">
        <v>72</v>
      </c>
      <c r="B86" s="143" t="s">
        <v>213</v>
      </c>
      <c r="C86" s="144" t="s">
        <v>214</v>
      </c>
      <c r="D86" s="130">
        <v>16</v>
      </c>
      <c r="E86" s="141">
        <v>25.5</v>
      </c>
      <c r="F86" s="130"/>
      <c r="G86" s="132">
        <f t="shared" si="6"/>
        <v>24.75</v>
      </c>
      <c r="H86" s="130">
        <v>10</v>
      </c>
      <c r="I86" s="130">
        <v>14</v>
      </c>
      <c r="J86" s="133"/>
      <c r="K86" s="132">
        <f t="shared" si="7"/>
        <v>14.666666666666668</v>
      </c>
      <c r="L86" s="134">
        <f t="shared" si="8"/>
        <v>39.4</v>
      </c>
      <c r="M86" s="133">
        <v>9</v>
      </c>
      <c r="N86" s="133"/>
      <c r="O86" s="133">
        <v>18</v>
      </c>
      <c r="P86" s="133">
        <v>9</v>
      </c>
      <c r="Q86" s="133"/>
      <c r="R86" s="135">
        <f t="shared" si="11"/>
        <v>25.714285714285715</v>
      </c>
      <c r="S86" s="136">
        <f t="shared" si="9"/>
        <v>65.114285714285714</v>
      </c>
      <c r="T86" s="136"/>
      <c r="U86" s="136"/>
      <c r="V86" s="137" t="str">
        <f t="shared" si="10"/>
        <v>B</v>
      </c>
      <c r="W86" s="100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</row>
    <row r="87" spans="1:42" ht="34.5" customHeight="1">
      <c r="A87" s="127">
        <v>73</v>
      </c>
      <c r="B87" s="143" t="s">
        <v>215</v>
      </c>
      <c r="C87" s="144" t="s">
        <v>216</v>
      </c>
      <c r="D87" s="130">
        <v>16</v>
      </c>
      <c r="E87" s="141">
        <v>25.5</v>
      </c>
      <c r="F87" s="130"/>
      <c r="G87" s="132">
        <f t="shared" si="6"/>
        <v>24.75</v>
      </c>
      <c r="H87" s="130">
        <v>10</v>
      </c>
      <c r="I87" s="130">
        <v>15</v>
      </c>
      <c r="J87" s="133"/>
      <c r="K87" s="132">
        <f t="shared" si="7"/>
        <v>15</v>
      </c>
      <c r="L87" s="134">
        <f t="shared" si="8"/>
        <v>39.799999999999997</v>
      </c>
      <c r="M87" s="133">
        <v>8</v>
      </c>
      <c r="N87" s="133"/>
      <c r="O87" s="133"/>
      <c r="P87" s="133"/>
      <c r="Q87" s="133"/>
      <c r="R87" s="135">
        <f t="shared" si="11"/>
        <v>5.7142857142857144</v>
      </c>
      <c r="S87" s="136">
        <f t="shared" si="9"/>
        <v>45.514285714285712</v>
      </c>
      <c r="T87" s="136"/>
      <c r="U87" s="136"/>
      <c r="V87" s="137" t="str">
        <f t="shared" si="10"/>
        <v>D</v>
      </c>
      <c r="W87" s="100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</row>
    <row r="88" spans="1:42" ht="34.5" customHeight="1">
      <c r="A88" s="127">
        <v>74</v>
      </c>
      <c r="B88" s="143" t="s">
        <v>217</v>
      </c>
      <c r="C88" s="144" t="s">
        <v>218</v>
      </c>
      <c r="D88" s="130">
        <v>17</v>
      </c>
      <c r="E88" s="141">
        <v>24</v>
      </c>
      <c r="F88" s="130"/>
      <c r="G88" s="132">
        <f t="shared" si="6"/>
        <v>24.75</v>
      </c>
      <c r="H88" s="130">
        <v>10</v>
      </c>
      <c r="I88" s="130">
        <v>14</v>
      </c>
      <c r="J88" s="133"/>
      <c r="K88" s="132">
        <f t="shared" si="7"/>
        <v>14.666666666666668</v>
      </c>
      <c r="L88" s="134">
        <f t="shared" si="8"/>
        <v>39.4</v>
      </c>
      <c r="M88" s="133">
        <v>10</v>
      </c>
      <c r="N88" s="133"/>
      <c r="O88" s="133">
        <v>19</v>
      </c>
      <c r="P88" s="133"/>
      <c r="Q88" s="133"/>
      <c r="R88" s="135">
        <f t="shared" si="11"/>
        <v>20.714285714285715</v>
      </c>
      <c r="S88" s="136">
        <f t="shared" si="9"/>
        <v>60.114285714285714</v>
      </c>
      <c r="T88" s="136"/>
      <c r="U88" s="136"/>
      <c r="V88" s="137" t="str">
        <f t="shared" si="10"/>
        <v>B</v>
      </c>
      <c r="W88" s="100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</row>
    <row r="89" spans="1:42" ht="34.5" customHeight="1">
      <c r="A89" s="127">
        <v>75</v>
      </c>
      <c r="B89" s="143" t="s">
        <v>219</v>
      </c>
      <c r="C89" s="144" t="s">
        <v>220</v>
      </c>
      <c r="D89" s="130">
        <v>15.5</v>
      </c>
      <c r="E89" s="141">
        <v>24.8</v>
      </c>
      <c r="F89" s="130"/>
      <c r="G89" s="132">
        <f t="shared" si="6"/>
        <v>24.024999999999999</v>
      </c>
      <c r="H89" s="130">
        <v>10</v>
      </c>
      <c r="I89" s="130">
        <v>26</v>
      </c>
      <c r="J89" s="133"/>
      <c r="K89" s="132">
        <f t="shared" si="7"/>
        <v>18.666666666666668</v>
      </c>
      <c r="L89" s="134">
        <f t="shared" si="8"/>
        <v>42.7</v>
      </c>
      <c r="M89" s="133">
        <v>25</v>
      </c>
      <c r="N89" s="133"/>
      <c r="O89" s="133">
        <v>16</v>
      </c>
      <c r="P89" s="133"/>
      <c r="Q89" s="133">
        <v>13</v>
      </c>
      <c r="R89" s="135">
        <f t="shared" si="11"/>
        <v>38.571428571428569</v>
      </c>
      <c r="S89" s="136">
        <f t="shared" si="9"/>
        <v>81.271428571428572</v>
      </c>
      <c r="T89" s="136"/>
      <c r="U89" s="136"/>
      <c r="V89" s="137" t="str">
        <f t="shared" si="10"/>
        <v>A</v>
      </c>
      <c r="W89" s="100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</row>
    <row r="90" spans="1:42" ht="34.5" customHeight="1">
      <c r="A90" s="127">
        <v>76</v>
      </c>
      <c r="B90" s="143" t="s">
        <v>221</v>
      </c>
      <c r="C90" s="144" t="s">
        <v>222</v>
      </c>
      <c r="D90" s="130">
        <v>15.5</v>
      </c>
      <c r="E90" s="141">
        <v>24</v>
      </c>
      <c r="F90" s="130"/>
      <c r="G90" s="132">
        <f t="shared" si="6"/>
        <v>23.625000000000004</v>
      </c>
      <c r="H90" s="130">
        <v>10</v>
      </c>
      <c r="I90" s="130">
        <v>16</v>
      </c>
      <c r="J90" s="133"/>
      <c r="K90" s="132">
        <f t="shared" si="7"/>
        <v>15.333333333333332</v>
      </c>
      <c r="L90" s="134">
        <f t="shared" si="8"/>
        <v>39</v>
      </c>
      <c r="M90" s="133"/>
      <c r="N90" s="133"/>
      <c r="O90" s="133"/>
      <c r="P90" s="133"/>
      <c r="Q90" s="133">
        <v>7</v>
      </c>
      <c r="R90" s="135">
        <f t="shared" si="11"/>
        <v>5</v>
      </c>
      <c r="S90" s="136">
        <f t="shared" si="9"/>
        <v>44</v>
      </c>
      <c r="T90" s="136"/>
      <c r="U90" s="136"/>
      <c r="V90" s="137" t="str">
        <f t="shared" si="10"/>
        <v>D</v>
      </c>
      <c r="W90" s="100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</row>
    <row r="91" spans="1:42" ht="34.5" customHeight="1">
      <c r="A91" s="127">
        <v>77</v>
      </c>
      <c r="B91" s="143" t="s">
        <v>223</v>
      </c>
      <c r="C91" s="144" t="s">
        <v>224</v>
      </c>
      <c r="D91" s="130">
        <v>17.5</v>
      </c>
      <c r="E91" s="141">
        <v>27.8</v>
      </c>
      <c r="F91" s="130"/>
      <c r="G91" s="132">
        <f t="shared" si="6"/>
        <v>27.025000000000002</v>
      </c>
      <c r="H91" s="130">
        <v>10</v>
      </c>
      <c r="I91" s="130">
        <v>24</v>
      </c>
      <c r="J91" s="133"/>
      <c r="K91" s="132">
        <f t="shared" si="7"/>
        <v>18</v>
      </c>
      <c r="L91" s="134">
        <f t="shared" si="8"/>
        <v>45</v>
      </c>
      <c r="M91" s="133">
        <v>8</v>
      </c>
      <c r="N91" s="133">
        <v>16</v>
      </c>
      <c r="O91" s="133"/>
      <c r="P91" s="133"/>
      <c r="Q91" s="133"/>
      <c r="R91" s="135">
        <f t="shared" si="11"/>
        <v>17.142857142857142</v>
      </c>
      <c r="S91" s="136">
        <f t="shared" si="9"/>
        <v>62.142857142857139</v>
      </c>
      <c r="T91" s="136"/>
      <c r="U91" s="136"/>
      <c r="V91" s="137" t="str">
        <f t="shared" si="10"/>
        <v>B</v>
      </c>
      <c r="W91" s="100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</row>
    <row r="92" spans="1:42" ht="34.5" customHeight="1">
      <c r="A92" s="127">
        <v>78</v>
      </c>
      <c r="B92" s="143" t="s">
        <v>225</v>
      </c>
      <c r="C92" s="144" t="s">
        <v>226</v>
      </c>
      <c r="D92" s="130">
        <v>15</v>
      </c>
      <c r="E92" s="141">
        <v>27.75</v>
      </c>
      <c r="F92" s="130"/>
      <c r="G92" s="132">
        <f t="shared" si="6"/>
        <v>25.125</v>
      </c>
      <c r="H92" s="130">
        <v>10</v>
      </c>
      <c r="I92" s="130">
        <v>18</v>
      </c>
      <c r="J92" s="133"/>
      <c r="K92" s="132">
        <f t="shared" si="7"/>
        <v>16</v>
      </c>
      <c r="L92" s="134">
        <f t="shared" si="8"/>
        <v>41.1</v>
      </c>
      <c r="M92" s="133">
        <v>10</v>
      </c>
      <c r="N92" s="133"/>
      <c r="O92" s="133">
        <v>11</v>
      </c>
      <c r="P92" s="133"/>
      <c r="Q92" s="133">
        <v>11</v>
      </c>
      <c r="R92" s="135">
        <f t="shared" si="11"/>
        <v>22.857142857142858</v>
      </c>
      <c r="S92" s="136">
        <f t="shared" si="9"/>
        <v>63.957142857142856</v>
      </c>
      <c r="T92" s="136"/>
      <c r="U92" s="136"/>
      <c r="V92" s="137" t="str">
        <f t="shared" si="10"/>
        <v>B</v>
      </c>
      <c r="W92" s="100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</row>
    <row r="93" spans="1:42" ht="34.5" customHeight="1">
      <c r="A93" s="127">
        <v>79</v>
      </c>
      <c r="B93" s="190" t="s">
        <v>227</v>
      </c>
      <c r="C93" s="144" t="s">
        <v>305</v>
      </c>
      <c r="D93" s="130">
        <v>18</v>
      </c>
      <c r="E93" s="141">
        <v>26.3</v>
      </c>
      <c r="F93" s="130"/>
      <c r="G93" s="132">
        <f t="shared" si="6"/>
        <v>26.650000000000002</v>
      </c>
      <c r="H93" s="130">
        <v>10</v>
      </c>
      <c r="I93" s="130">
        <v>19</v>
      </c>
      <c r="J93" s="133"/>
      <c r="K93" s="132">
        <f t="shared" si="7"/>
        <v>16.333333333333332</v>
      </c>
      <c r="L93" s="134">
        <f t="shared" si="8"/>
        <v>43</v>
      </c>
      <c r="M93" s="133">
        <v>9</v>
      </c>
      <c r="N93" s="133"/>
      <c r="O93" s="133">
        <v>17</v>
      </c>
      <c r="P93" s="133"/>
      <c r="Q93" s="133">
        <v>16</v>
      </c>
      <c r="R93" s="135">
        <f t="shared" si="11"/>
        <v>30</v>
      </c>
      <c r="S93" s="136">
        <f t="shared" si="9"/>
        <v>73</v>
      </c>
      <c r="T93" s="136"/>
      <c r="U93" s="136"/>
      <c r="V93" s="137" t="str">
        <f t="shared" si="10"/>
        <v>A</v>
      </c>
      <c r="W93" s="100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</row>
    <row r="94" spans="1:42" s="155" customFormat="1" ht="34.5" customHeight="1">
      <c r="A94" s="145">
        <v>80</v>
      </c>
      <c r="B94" s="146" t="s">
        <v>229</v>
      </c>
      <c r="C94" s="147" t="s">
        <v>230</v>
      </c>
      <c r="D94" s="148"/>
      <c r="E94" s="149"/>
      <c r="F94" s="148"/>
      <c r="G94" s="132">
        <f t="shared" si="6"/>
        <v>0</v>
      </c>
      <c r="H94" s="148"/>
      <c r="I94" s="148"/>
      <c r="J94" s="150"/>
      <c r="K94" s="132">
        <f t="shared" si="7"/>
        <v>0</v>
      </c>
      <c r="L94" s="134" t="str">
        <f t="shared" si="8"/>
        <v/>
      </c>
      <c r="M94" s="133"/>
      <c r="N94" s="133"/>
      <c r="O94" s="133"/>
      <c r="P94" s="133"/>
      <c r="Q94" s="133"/>
      <c r="R94" s="135">
        <f t="shared" si="11"/>
        <v>0</v>
      </c>
      <c r="S94" s="136">
        <f t="shared" si="9"/>
        <v>0</v>
      </c>
      <c r="T94" s="151"/>
      <c r="U94" s="151"/>
      <c r="V94" s="137" t="b">
        <f t="shared" si="10"/>
        <v>0</v>
      </c>
      <c r="W94" s="153"/>
      <c r="X94" s="154"/>
      <c r="Y94" s="154"/>
      <c r="Z94" s="154"/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  <c r="AN94" s="154"/>
      <c r="AO94" s="154"/>
      <c r="AP94" s="154"/>
    </row>
    <row r="95" spans="1:42" ht="34.5" customHeight="1">
      <c r="A95" s="127">
        <v>81</v>
      </c>
      <c r="B95" s="143" t="s">
        <v>231</v>
      </c>
      <c r="C95" s="144" t="s">
        <v>232</v>
      </c>
      <c r="D95" s="130">
        <v>6</v>
      </c>
      <c r="E95" s="141">
        <v>12</v>
      </c>
      <c r="F95" s="130"/>
      <c r="G95" s="132">
        <f t="shared" si="6"/>
        <v>10.5</v>
      </c>
      <c r="H95" s="130">
        <v>10</v>
      </c>
      <c r="I95" s="130">
        <v>22</v>
      </c>
      <c r="J95" s="133"/>
      <c r="K95" s="132">
        <f t="shared" si="7"/>
        <v>17.333333333333336</v>
      </c>
      <c r="L95" s="134">
        <f t="shared" si="8"/>
        <v>27.8</v>
      </c>
      <c r="M95" s="133">
        <v>9</v>
      </c>
      <c r="N95" s="133"/>
      <c r="O95" s="133"/>
      <c r="P95" s="133"/>
      <c r="Q95" s="133">
        <v>8</v>
      </c>
      <c r="R95" s="135">
        <f t="shared" si="11"/>
        <v>12.142857142857142</v>
      </c>
      <c r="S95" s="136">
        <f t="shared" si="9"/>
        <v>39.942857142857143</v>
      </c>
      <c r="T95" s="136"/>
      <c r="U95" s="136"/>
      <c r="V95" s="137" t="s">
        <v>301</v>
      </c>
      <c r="W95" s="100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</row>
    <row r="96" spans="1:42" ht="34.5" customHeight="1">
      <c r="A96" s="127">
        <v>82</v>
      </c>
      <c r="B96" s="166" t="s">
        <v>233</v>
      </c>
      <c r="C96" s="144" t="s">
        <v>234</v>
      </c>
      <c r="D96" s="130"/>
      <c r="E96" s="189"/>
      <c r="F96" s="130"/>
      <c r="G96" s="132">
        <f t="shared" si="6"/>
        <v>0</v>
      </c>
      <c r="H96" s="130"/>
      <c r="I96" s="130"/>
      <c r="J96" s="133"/>
      <c r="K96" s="132">
        <f t="shared" si="7"/>
        <v>0</v>
      </c>
      <c r="L96" s="134" t="str">
        <f t="shared" si="8"/>
        <v/>
      </c>
      <c r="M96" s="133"/>
      <c r="N96" s="133"/>
      <c r="O96" s="133"/>
      <c r="P96" s="133"/>
      <c r="Q96" s="133"/>
      <c r="R96" s="135">
        <f t="shared" si="11"/>
        <v>0</v>
      </c>
      <c r="S96" s="136">
        <f t="shared" si="9"/>
        <v>0</v>
      </c>
      <c r="T96" s="136"/>
      <c r="U96" s="136"/>
      <c r="V96" s="137" t="b">
        <f t="shared" si="10"/>
        <v>0</v>
      </c>
      <c r="W96" s="100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</row>
    <row r="97" spans="1:42" ht="34.5" customHeight="1">
      <c r="A97" s="127">
        <v>83</v>
      </c>
      <c r="B97" s="143" t="s">
        <v>235</v>
      </c>
      <c r="C97" s="185" t="s">
        <v>236</v>
      </c>
      <c r="D97" s="130">
        <v>16.5</v>
      </c>
      <c r="E97" s="141">
        <v>28.5</v>
      </c>
      <c r="F97" s="130"/>
      <c r="G97" s="132">
        <f t="shared" si="6"/>
        <v>26.625</v>
      </c>
      <c r="H97" s="130">
        <v>8</v>
      </c>
      <c r="I97" s="130">
        <v>21</v>
      </c>
      <c r="J97" s="133"/>
      <c r="K97" s="132">
        <f t="shared" si="7"/>
        <v>15</v>
      </c>
      <c r="L97" s="134">
        <f t="shared" si="8"/>
        <v>41.6</v>
      </c>
      <c r="M97" s="133">
        <v>17</v>
      </c>
      <c r="N97" s="133">
        <v>16</v>
      </c>
      <c r="O97" s="133"/>
      <c r="P97" s="133"/>
      <c r="Q97" s="133"/>
      <c r="R97" s="135">
        <f t="shared" si="11"/>
        <v>23.571428571428573</v>
      </c>
      <c r="S97" s="136">
        <f t="shared" si="9"/>
        <v>65.171428571428578</v>
      </c>
      <c r="T97" s="136"/>
      <c r="U97" s="136"/>
      <c r="V97" s="137" t="str">
        <f t="shared" si="10"/>
        <v>B</v>
      </c>
      <c r="W97" s="100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</row>
    <row r="98" spans="1:42" ht="34.5" customHeight="1">
      <c r="A98" s="127">
        <v>84</v>
      </c>
      <c r="B98" s="143" t="s">
        <v>237</v>
      </c>
      <c r="C98" s="144" t="s">
        <v>238</v>
      </c>
      <c r="D98" s="130">
        <v>0</v>
      </c>
      <c r="E98" s="141">
        <v>12</v>
      </c>
      <c r="F98" s="130"/>
      <c r="G98" s="132">
        <f t="shared" si="6"/>
        <v>6</v>
      </c>
      <c r="H98" s="130">
        <v>10</v>
      </c>
      <c r="I98" s="130">
        <v>23</v>
      </c>
      <c r="J98" s="133"/>
      <c r="K98" s="132">
        <f t="shared" si="7"/>
        <v>17.666666666666664</v>
      </c>
      <c r="L98" s="134">
        <f t="shared" si="8"/>
        <v>23.7</v>
      </c>
      <c r="M98" s="133">
        <v>7</v>
      </c>
      <c r="N98" s="133"/>
      <c r="O98" s="133"/>
      <c r="P98" s="133"/>
      <c r="Q98" s="133"/>
      <c r="R98" s="135">
        <f t="shared" si="11"/>
        <v>5</v>
      </c>
      <c r="S98" s="136">
        <f t="shared" si="9"/>
        <v>28.7</v>
      </c>
      <c r="T98" s="136"/>
      <c r="U98" s="136"/>
      <c r="V98" s="137" t="str">
        <f t="shared" si="10"/>
        <v>E</v>
      </c>
      <c r="W98" s="100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</row>
    <row r="99" spans="1:42" ht="34.5" customHeight="1">
      <c r="A99" s="127">
        <v>85</v>
      </c>
      <c r="B99" s="143" t="s">
        <v>239</v>
      </c>
      <c r="C99" s="144" t="s">
        <v>240</v>
      </c>
      <c r="D99" s="130">
        <v>18</v>
      </c>
      <c r="E99" s="141">
        <v>21.8</v>
      </c>
      <c r="F99" s="130"/>
      <c r="G99" s="132">
        <f t="shared" si="6"/>
        <v>24.400000000000002</v>
      </c>
      <c r="H99" s="130">
        <v>10</v>
      </c>
      <c r="I99" s="130">
        <v>25</v>
      </c>
      <c r="J99" s="133"/>
      <c r="K99" s="132">
        <f t="shared" si="7"/>
        <v>18.333333333333336</v>
      </c>
      <c r="L99" s="134">
        <f t="shared" si="8"/>
        <v>42.7</v>
      </c>
      <c r="M99" s="133">
        <v>20</v>
      </c>
      <c r="N99" s="133"/>
      <c r="O99" s="133">
        <v>17</v>
      </c>
      <c r="P99" s="133"/>
      <c r="Q99" s="133">
        <v>13</v>
      </c>
      <c r="R99" s="135">
        <f t="shared" si="11"/>
        <v>35.714285714285715</v>
      </c>
      <c r="S99" s="136">
        <f t="shared" si="9"/>
        <v>78.414285714285711</v>
      </c>
      <c r="T99" s="136"/>
      <c r="U99" s="136"/>
      <c r="V99" s="137" t="str">
        <f t="shared" si="10"/>
        <v>A</v>
      </c>
      <c r="W99" s="100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</row>
    <row r="100" spans="1:42" ht="34.5" customHeight="1">
      <c r="A100" s="127">
        <v>86</v>
      </c>
      <c r="B100" s="166" t="s">
        <v>241</v>
      </c>
      <c r="C100" s="144" t="s">
        <v>242</v>
      </c>
      <c r="D100" s="130">
        <v>9</v>
      </c>
      <c r="E100" s="141">
        <v>10.5</v>
      </c>
      <c r="F100" s="130"/>
      <c r="G100" s="132">
        <f t="shared" si="6"/>
        <v>12</v>
      </c>
      <c r="H100" s="130">
        <v>8.6999999999999993</v>
      </c>
      <c r="I100" s="130">
        <v>16</v>
      </c>
      <c r="J100" s="133"/>
      <c r="K100" s="132">
        <f t="shared" si="7"/>
        <v>14.033333333333333</v>
      </c>
      <c r="L100" s="134">
        <f t="shared" si="8"/>
        <v>26</v>
      </c>
      <c r="M100" s="133"/>
      <c r="N100" s="133"/>
      <c r="O100" s="133"/>
      <c r="P100" s="133"/>
      <c r="Q100" s="133"/>
      <c r="R100" s="135">
        <f t="shared" si="11"/>
        <v>0</v>
      </c>
      <c r="S100" s="136">
        <f t="shared" si="9"/>
        <v>26</v>
      </c>
      <c r="T100" s="136"/>
      <c r="U100" s="136"/>
      <c r="V100" s="137" t="b">
        <f t="shared" si="10"/>
        <v>0</v>
      </c>
      <c r="W100" s="100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</row>
    <row r="101" spans="1:42" ht="34.5" customHeight="1">
      <c r="A101" s="127">
        <v>87</v>
      </c>
      <c r="B101" s="143" t="s">
        <v>243</v>
      </c>
      <c r="C101" s="144" t="s">
        <v>244</v>
      </c>
      <c r="D101" s="130">
        <v>17</v>
      </c>
      <c r="E101" s="141">
        <v>27</v>
      </c>
      <c r="F101" s="130"/>
      <c r="G101" s="132">
        <f t="shared" si="6"/>
        <v>26.25</v>
      </c>
      <c r="H101" s="130">
        <v>10</v>
      </c>
      <c r="I101" s="130">
        <v>24</v>
      </c>
      <c r="J101" s="133"/>
      <c r="K101" s="132">
        <f t="shared" si="7"/>
        <v>18</v>
      </c>
      <c r="L101" s="134">
        <f t="shared" si="8"/>
        <v>44.3</v>
      </c>
      <c r="M101" s="133">
        <v>10</v>
      </c>
      <c r="N101" s="133"/>
      <c r="O101" s="133">
        <v>14</v>
      </c>
      <c r="P101" s="133"/>
      <c r="Q101" s="133"/>
      <c r="R101" s="135">
        <f t="shared" si="11"/>
        <v>17.142857142857142</v>
      </c>
      <c r="S101" s="136">
        <f t="shared" si="9"/>
        <v>61.442857142857136</v>
      </c>
      <c r="T101" s="136"/>
      <c r="U101" s="136"/>
      <c r="V101" s="137" t="str">
        <f t="shared" si="10"/>
        <v>B</v>
      </c>
      <c r="W101" s="100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</row>
    <row r="102" spans="1:42" ht="34.5" customHeight="1">
      <c r="A102" s="127">
        <v>88</v>
      </c>
      <c r="B102" s="143" t="s">
        <v>245</v>
      </c>
      <c r="C102" s="144" t="s">
        <v>246</v>
      </c>
      <c r="D102" s="130">
        <v>15</v>
      </c>
      <c r="E102" s="141">
        <v>27.75</v>
      </c>
      <c r="F102" s="130"/>
      <c r="G102" s="132">
        <f t="shared" si="6"/>
        <v>25.125</v>
      </c>
      <c r="H102" s="130">
        <v>6</v>
      </c>
      <c r="I102" s="130">
        <v>23</v>
      </c>
      <c r="J102" s="133"/>
      <c r="K102" s="132">
        <f t="shared" si="7"/>
        <v>13.666666666666668</v>
      </c>
      <c r="L102" s="134">
        <f t="shared" si="8"/>
        <v>38.799999999999997</v>
      </c>
      <c r="M102" s="133">
        <v>23</v>
      </c>
      <c r="N102" s="133">
        <v>18</v>
      </c>
      <c r="O102" s="133"/>
      <c r="P102" s="133"/>
      <c r="Q102" s="133"/>
      <c r="R102" s="135">
        <f t="shared" si="11"/>
        <v>29.285714285714285</v>
      </c>
      <c r="S102" s="136">
        <f t="shared" si="9"/>
        <v>68.085714285714289</v>
      </c>
      <c r="T102" s="136"/>
      <c r="U102" s="136"/>
      <c r="V102" s="137" t="str">
        <f t="shared" si="10"/>
        <v>B</v>
      </c>
      <c r="W102" s="100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</row>
    <row r="103" spans="1:42" ht="34.5" customHeight="1">
      <c r="A103" s="127">
        <v>89</v>
      </c>
      <c r="B103" s="143" t="s">
        <v>247</v>
      </c>
      <c r="C103" s="144" t="s">
        <v>248</v>
      </c>
      <c r="D103" s="130">
        <v>15</v>
      </c>
      <c r="E103" s="141">
        <v>23.3</v>
      </c>
      <c r="F103" s="130"/>
      <c r="G103" s="132">
        <f t="shared" si="6"/>
        <v>22.900000000000002</v>
      </c>
      <c r="H103" s="130">
        <v>10</v>
      </c>
      <c r="I103" s="130">
        <v>20</v>
      </c>
      <c r="J103" s="133"/>
      <c r="K103" s="132">
        <f t="shared" si="7"/>
        <v>16.666666666666664</v>
      </c>
      <c r="L103" s="134">
        <f t="shared" si="8"/>
        <v>39.6</v>
      </c>
      <c r="M103" s="133">
        <v>8</v>
      </c>
      <c r="N103" s="133">
        <v>10</v>
      </c>
      <c r="O103" s="133"/>
      <c r="P103" s="133"/>
      <c r="Q103" s="133"/>
      <c r="R103" s="135">
        <f t="shared" si="11"/>
        <v>12.857142857142858</v>
      </c>
      <c r="S103" s="136">
        <f t="shared" si="9"/>
        <v>52.457142857142856</v>
      </c>
      <c r="T103" s="136"/>
      <c r="U103" s="136"/>
      <c r="V103" s="137" t="str">
        <f t="shared" si="10"/>
        <v>C</v>
      </c>
      <c r="W103" s="100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</row>
    <row r="104" spans="1:42" ht="34.5" customHeight="1">
      <c r="A104" s="127">
        <v>90</v>
      </c>
      <c r="B104" s="143" t="s">
        <v>249</v>
      </c>
      <c r="C104" s="144" t="s">
        <v>250</v>
      </c>
      <c r="D104" s="130">
        <v>14</v>
      </c>
      <c r="E104" s="141">
        <v>23.3</v>
      </c>
      <c r="F104" s="130"/>
      <c r="G104" s="132">
        <f t="shared" si="6"/>
        <v>22.15</v>
      </c>
      <c r="H104" s="130">
        <v>9.3000000000000007</v>
      </c>
      <c r="I104" s="130">
        <v>17</v>
      </c>
      <c r="J104" s="133"/>
      <c r="K104" s="132">
        <f t="shared" si="7"/>
        <v>14.966666666666665</v>
      </c>
      <c r="L104" s="134">
        <f t="shared" si="8"/>
        <v>37.1</v>
      </c>
      <c r="M104" s="133">
        <v>7</v>
      </c>
      <c r="N104" s="133"/>
      <c r="O104" s="133">
        <v>10</v>
      </c>
      <c r="P104" s="133"/>
      <c r="Q104" s="133"/>
      <c r="R104" s="135">
        <f t="shared" si="11"/>
        <v>12.142857142857142</v>
      </c>
      <c r="S104" s="136">
        <f t="shared" si="9"/>
        <v>49.242857142857147</v>
      </c>
      <c r="T104" s="136"/>
      <c r="U104" s="136"/>
      <c r="V104" s="137" t="str">
        <f t="shared" si="10"/>
        <v>D</v>
      </c>
      <c r="W104" s="100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</row>
    <row r="105" spans="1:42" ht="34.5" customHeight="1">
      <c r="A105" s="127">
        <v>91</v>
      </c>
      <c r="B105" s="143" t="s">
        <v>251</v>
      </c>
      <c r="C105" s="144" t="s">
        <v>252</v>
      </c>
      <c r="D105" s="130">
        <v>15.5</v>
      </c>
      <c r="E105" s="141">
        <v>24.8</v>
      </c>
      <c r="F105" s="130"/>
      <c r="G105" s="132">
        <f t="shared" si="6"/>
        <v>24.024999999999999</v>
      </c>
      <c r="H105" s="130">
        <v>10</v>
      </c>
      <c r="I105" s="130">
        <v>16</v>
      </c>
      <c r="J105" s="133"/>
      <c r="K105" s="132">
        <f t="shared" si="7"/>
        <v>15.333333333333332</v>
      </c>
      <c r="L105" s="134">
        <f t="shared" si="8"/>
        <v>39.4</v>
      </c>
      <c r="M105" s="133">
        <v>7</v>
      </c>
      <c r="N105" s="133"/>
      <c r="O105" s="133">
        <v>16</v>
      </c>
      <c r="P105" s="133"/>
      <c r="Q105" s="133"/>
      <c r="R105" s="135">
        <f t="shared" si="11"/>
        <v>16.428571428571427</v>
      </c>
      <c r="S105" s="136">
        <f t="shared" si="9"/>
        <v>55.828571428571422</v>
      </c>
      <c r="T105" s="136"/>
      <c r="U105" s="136"/>
      <c r="V105" s="137" t="str">
        <f t="shared" si="10"/>
        <v>C</v>
      </c>
      <c r="W105" s="100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</row>
    <row r="106" spans="1:42" ht="34.5" customHeight="1">
      <c r="A106" s="127">
        <v>92</v>
      </c>
      <c r="B106" s="166" t="s">
        <v>253</v>
      </c>
      <c r="C106" s="144" t="s">
        <v>254</v>
      </c>
      <c r="D106" s="130">
        <v>0</v>
      </c>
      <c r="E106" s="141">
        <v>26.3</v>
      </c>
      <c r="F106" s="130"/>
      <c r="G106" s="132">
        <f t="shared" si="6"/>
        <v>13.15</v>
      </c>
      <c r="H106" s="130">
        <v>10</v>
      </c>
      <c r="I106" s="130">
        <v>22</v>
      </c>
      <c r="J106" s="133"/>
      <c r="K106" s="132">
        <f t="shared" si="7"/>
        <v>17.333333333333336</v>
      </c>
      <c r="L106" s="134">
        <f t="shared" si="8"/>
        <v>30.5</v>
      </c>
      <c r="M106" s="133"/>
      <c r="N106" s="133"/>
      <c r="O106" s="133"/>
      <c r="P106" s="133"/>
      <c r="Q106" s="133"/>
      <c r="R106" s="135">
        <f t="shared" si="11"/>
        <v>0</v>
      </c>
      <c r="S106" s="136">
        <f t="shared" si="9"/>
        <v>30.5</v>
      </c>
      <c r="T106" s="136"/>
      <c r="U106" s="136"/>
      <c r="V106" s="137" t="b">
        <f t="shared" si="10"/>
        <v>0</v>
      </c>
      <c r="W106" s="100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</row>
    <row r="107" spans="1:42" ht="34.5" customHeight="1">
      <c r="A107" s="168">
        <v>93</v>
      </c>
      <c r="B107" s="143" t="s">
        <v>255</v>
      </c>
      <c r="C107" s="144" t="s">
        <v>256</v>
      </c>
      <c r="D107" s="169">
        <v>13</v>
      </c>
      <c r="E107" s="170">
        <v>16.5</v>
      </c>
      <c r="F107" s="169"/>
      <c r="G107" s="132">
        <f t="shared" si="6"/>
        <v>18.000000000000004</v>
      </c>
      <c r="H107" s="169">
        <v>10</v>
      </c>
      <c r="I107" s="169">
        <v>20</v>
      </c>
      <c r="J107" s="171"/>
      <c r="K107" s="132">
        <f t="shared" si="7"/>
        <v>16.666666666666664</v>
      </c>
      <c r="L107" s="134">
        <f t="shared" si="8"/>
        <v>34.700000000000003</v>
      </c>
      <c r="M107" s="171">
        <v>8</v>
      </c>
      <c r="N107" s="171"/>
      <c r="O107" s="171"/>
      <c r="P107" s="171"/>
      <c r="Q107" s="171">
        <v>10</v>
      </c>
      <c r="R107" s="135">
        <f t="shared" si="11"/>
        <v>12.857142857142858</v>
      </c>
      <c r="S107" s="136">
        <f t="shared" si="9"/>
        <v>47.557142857142864</v>
      </c>
      <c r="T107" s="172"/>
      <c r="U107" s="172"/>
      <c r="V107" s="137" t="str">
        <f t="shared" si="10"/>
        <v>D</v>
      </c>
      <c r="W107" s="173"/>
      <c r="X107" s="174"/>
      <c r="Y107" s="174"/>
      <c r="Z107" s="174"/>
      <c r="AA107" s="174"/>
      <c r="AB107" s="174"/>
      <c r="AC107" s="174"/>
      <c r="AD107" s="174"/>
      <c r="AE107" s="174"/>
      <c r="AF107" s="174"/>
      <c r="AG107" s="174"/>
      <c r="AH107" s="174"/>
      <c r="AI107" s="174"/>
      <c r="AJ107" s="174"/>
      <c r="AK107" s="174"/>
      <c r="AL107" s="174"/>
      <c r="AM107" s="174"/>
      <c r="AN107" s="174"/>
      <c r="AO107" s="174"/>
      <c r="AP107" s="174"/>
    </row>
    <row r="108" spans="1:42" ht="34.5" customHeight="1">
      <c r="A108" s="127">
        <v>94</v>
      </c>
      <c r="B108" s="143" t="s">
        <v>257</v>
      </c>
      <c r="C108" s="144" t="s">
        <v>258</v>
      </c>
      <c r="D108" s="130">
        <v>16.5</v>
      </c>
      <c r="E108" s="141">
        <v>26.3</v>
      </c>
      <c r="F108" s="130"/>
      <c r="G108" s="132">
        <f t="shared" si="6"/>
        <v>25.524999999999999</v>
      </c>
      <c r="H108" s="130">
        <v>9.3000000000000007</v>
      </c>
      <c r="I108" s="130">
        <v>23</v>
      </c>
      <c r="J108" s="133"/>
      <c r="K108" s="132">
        <f t="shared" si="7"/>
        <v>16.966666666666669</v>
      </c>
      <c r="L108" s="134">
        <f t="shared" si="8"/>
        <v>42.5</v>
      </c>
      <c r="M108" s="133">
        <v>21</v>
      </c>
      <c r="N108" s="133"/>
      <c r="O108" s="133">
        <v>11</v>
      </c>
      <c r="P108" s="133"/>
      <c r="Q108" s="133"/>
      <c r="R108" s="135">
        <f t="shared" si="11"/>
        <v>22.857142857142858</v>
      </c>
      <c r="S108" s="136">
        <f t="shared" si="9"/>
        <v>65.357142857142861</v>
      </c>
      <c r="T108" s="136"/>
      <c r="U108" s="136"/>
      <c r="V108" s="137" t="str">
        <f t="shared" si="10"/>
        <v>B</v>
      </c>
      <c r="W108" s="100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</row>
    <row r="109" spans="1:42" ht="34.5" customHeight="1">
      <c r="A109" s="127">
        <v>95</v>
      </c>
      <c r="B109" s="143" t="s">
        <v>259</v>
      </c>
      <c r="C109" s="144" t="s">
        <v>260</v>
      </c>
      <c r="D109" s="130">
        <v>14</v>
      </c>
      <c r="E109" s="141">
        <v>24.8</v>
      </c>
      <c r="F109" s="130"/>
      <c r="G109" s="132">
        <f t="shared" si="6"/>
        <v>22.9</v>
      </c>
      <c r="H109" s="130">
        <v>10</v>
      </c>
      <c r="I109" s="130">
        <v>26</v>
      </c>
      <c r="J109" s="133"/>
      <c r="K109" s="132">
        <f t="shared" si="7"/>
        <v>18.666666666666668</v>
      </c>
      <c r="L109" s="134">
        <f t="shared" si="8"/>
        <v>41.6</v>
      </c>
      <c r="M109" s="133"/>
      <c r="N109" s="133"/>
      <c r="O109" s="133"/>
      <c r="P109" s="133"/>
      <c r="Q109" s="133">
        <v>9</v>
      </c>
      <c r="R109" s="135">
        <f t="shared" si="11"/>
        <v>6.4285714285714288</v>
      </c>
      <c r="S109" s="136">
        <f t="shared" si="9"/>
        <v>48.028571428571432</v>
      </c>
      <c r="T109" s="136"/>
      <c r="U109" s="136"/>
      <c r="V109" s="137" t="str">
        <f t="shared" si="10"/>
        <v>D</v>
      </c>
      <c r="W109" s="100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</row>
    <row r="110" spans="1:42" ht="34.5" customHeight="1">
      <c r="A110" s="127">
        <v>96</v>
      </c>
      <c r="B110" s="143" t="s">
        <v>261</v>
      </c>
      <c r="C110" s="144" t="s">
        <v>262</v>
      </c>
      <c r="D110" s="130">
        <v>13</v>
      </c>
      <c r="E110" s="141">
        <v>24</v>
      </c>
      <c r="F110" s="130"/>
      <c r="G110" s="132">
        <f t="shared" si="6"/>
        <v>21.750000000000004</v>
      </c>
      <c r="H110" s="130">
        <v>10</v>
      </c>
      <c r="I110" s="130">
        <v>22</v>
      </c>
      <c r="J110" s="133"/>
      <c r="K110" s="132">
        <f t="shared" si="7"/>
        <v>17.333333333333336</v>
      </c>
      <c r="L110" s="134">
        <f t="shared" si="8"/>
        <v>39.1</v>
      </c>
      <c r="M110" s="133">
        <v>9</v>
      </c>
      <c r="N110" s="133">
        <v>17</v>
      </c>
      <c r="O110" s="133"/>
      <c r="P110" s="133">
        <v>12</v>
      </c>
      <c r="Q110" s="133"/>
      <c r="R110" s="135">
        <f t="shared" si="11"/>
        <v>27.142857142857142</v>
      </c>
      <c r="S110" s="136">
        <f t="shared" si="9"/>
        <v>66.242857142857147</v>
      </c>
      <c r="T110" s="136"/>
      <c r="U110" s="136"/>
      <c r="V110" s="137" t="str">
        <f t="shared" si="10"/>
        <v>B</v>
      </c>
      <c r="W110" s="100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</row>
    <row r="111" spans="1:42" ht="34.5" customHeight="1">
      <c r="A111" s="127">
        <v>97</v>
      </c>
      <c r="B111" s="143" t="s">
        <v>263</v>
      </c>
      <c r="C111" s="144" t="s">
        <v>264</v>
      </c>
      <c r="D111" s="130"/>
      <c r="E111" s="141">
        <v>25.5</v>
      </c>
      <c r="F111" s="130"/>
      <c r="G111" s="132">
        <f t="shared" si="6"/>
        <v>25.5</v>
      </c>
      <c r="H111" s="130">
        <v>10</v>
      </c>
      <c r="I111" s="130">
        <v>18</v>
      </c>
      <c r="J111" s="133"/>
      <c r="K111" s="132">
        <f t="shared" si="7"/>
        <v>16</v>
      </c>
      <c r="L111" s="134">
        <f t="shared" si="8"/>
        <v>41.5</v>
      </c>
      <c r="M111" s="133">
        <v>7</v>
      </c>
      <c r="N111" s="133"/>
      <c r="O111" s="133"/>
      <c r="P111" s="133"/>
      <c r="Q111" s="133">
        <v>9</v>
      </c>
      <c r="R111" s="135">
        <f t="shared" si="11"/>
        <v>11.428571428571429</v>
      </c>
      <c r="S111" s="136">
        <f t="shared" si="9"/>
        <v>52.928571428571431</v>
      </c>
      <c r="T111" s="136"/>
      <c r="U111" s="136"/>
      <c r="V111" s="137" t="str">
        <f t="shared" si="10"/>
        <v>C</v>
      </c>
      <c r="W111" s="100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</row>
    <row r="112" spans="1:42" ht="34.5" customHeight="1">
      <c r="A112" s="127">
        <v>98</v>
      </c>
      <c r="B112" s="166" t="s">
        <v>265</v>
      </c>
      <c r="C112" s="144" t="s">
        <v>266</v>
      </c>
      <c r="D112" s="130">
        <v>0</v>
      </c>
      <c r="E112" s="141">
        <v>20.3</v>
      </c>
      <c r="F112" s="130"/>
      <c r="G112" s="132">
        <f t="shared" si="6"/>
        <v>10.15</v>
      </c>
      <c r="H112" s="130">
        <v>0</v>
      </c>
      <c r="I112" s="130">
        <v>14</v>
      </c>
      <c r="J112" s="133"/>
      <c r="K112" s="132">
        <f t="shared" si="7"/>
        <v>4.666666666666667</v>
      </c>
      <c r="L112" s="134">
        <f t="shared" si="8"/>
        <v>14.8</v>
      </c>
      <c r="M112" s="133"/>
      <c r="N112" s="133"/>
      <c r="O112" s="133"/>
      <c r="P112" s="133"/>
      <c r="Q112" s="133"/>
      <c r="R112" s="135">
        <f t="shared" si="11"/>
        <v>0</v>
      </c>
      <c r="S112" s="136">
        <f t="shared" si="9"/>
        <v>14.8</v>
      </c>
      <c r="T112" s="136"/>
      <c r="U112" s="136"/>
      <c r="V112" s="137" t="b">
        <f t="shared" si="10"/>
        <v>0</v>
      </c>
      <c r="W112" s="100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</row>
    <row r="113" spans="1:42" s="155" customFormat="1" ht="34.5" customHeight="1">
      <c r="A113" s="145">
        <v>99</v>
      </c>
      <c r="B113" s="191" t="s">
        <v>267</v>
      </c>
      <c r="C113" s="192" t="s">
        <v>268</v>
      </c>
      <c r="D113" s="159"/>
      <c r="E113" s="160"/>
      <c r="F113" s="159"/>
      <c r="G113" s="132">
        <f t="shared" si="6"/>
        <v>0</v>
      </c>
      <c r="H113" s="159"/>
      <c r="I113" s="159"/>
      <c r="J113" s="162"/>
      <c r="K113" s="132">
        <f t="shared" si="7"/>
        <v>0</v>
      </c>
      <c r="L113" s="134" t="str">
        <f t="shared" si="8"/>
        <v/>
      </c>
      <c r="M113" s="133"/>
      <c r="N113" s="133"/>
      <c r="O113" s="133"/>
      <c r="P113" s="133"/>
      <c r="Q113" s="133"/>
      <c r="R113" s="135">
        <f t="shared" si="11"/>
        <v>0</v>
      </c>
      <c r="S113" s="136">
        <f t="shared" si="9"/>
        <v>0</v>
      </c>
      <c r="T113" s="165"/>
      <c r="U113" s="165"/>
      <c r="V113" s="152" t="b">
        <f t="shared" si="10"/>
        <v>0</v>
      </c>
      <c r="W113" s="153"/>
      <c r="X113" s="154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</row>
    <row r="114" spans="1:42" ht="34.5" customHeight="1">
      <c r="A114" s="127">
        <v>100</v>
      </c>
      <c r="B114" s="143" t="s">
        <v>269</v>
      </c>
      <c r="C114" s="144" t="s">
        <v>270</v>
      </c>
      <c r="D114" s="130">
        <v>7</v>
      </c>
      <c r="E114" s="141">
        <v>20.3</v>
      </c>
      <c r="F114" s="130">
        <v>0</v>
      </c>
      <c r="G114" s="132">
        <f t="shared" si="6"/>
        <v>10.266666666666666</v>
      </c>
      <c r="H114" s="130">
        <v>10</v>
      </c>
      <c r="I114" s="130">
        <v>24</v>
      </c>
      <c r="J114" s="133"/>
      <c r="K114" s="132">
        <f t="shared" si="7"/>
        <v>18</v>
      </c>
      <c r="L114" s="134">
        <f t="shared" si="8"/>
        <v>28.3</v>
      </c>
      <c r="M114" s="133">
        <v>7</v>
      </c>
      <c r="N114" s="133"/>
      <c r="O114" s="133"/>
      <c r="P114" s="133"/>
      <c r="Q114" s="133">
        <v>10</v>
      </c>
      <c r="R114" s="135">
        <f t="shared" si="11"/>
        <v>12.142857142857142</v>
      </c>
      <c r="S114" s="136">
        <f t="shared" si="9"/>
        <v>40.442857142857143</v>
      </c>
      <c r="T114" s="136"/>
      <c r="U114" s="136"/>
      <c r="V114" s="137" t="str">
        <f t="shared" si="10"/>
        <v>D</v>
      </c>
      <c r="W114" s="100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</row>
    <row r="115" spans="1:42" s="155" customFormat="1" ht="34.5" customHeight="1">
      <c r="A115" s="145">
        <v>101</v>
      </c>
      <c r="B115" s="191" t="s">
        <v>271</v>
      </c>
      <c r="C115" s="192" t="s">
        <v>272</v>
      </c>
      <c r="D115" s="159"/>
      <c r="E115" s="160"/>
      <c r="F115" s="159"/>
      <c r="G115" s="132">
        <f t="shared" si="6"/>
        <v>0</v>
      </c>
      <c r="H115" s="159"/>
      <c r="I115" s="159"/>
      <c r="J115" s="162"/>
      <c r="K115" s="132">
        <f t="shared" si="7"/>
        <v>0</v>
      </c>
      <c r="L115" s="134" t="str">
        <f t="shared" si="8"/>
        <v/>
      </c>
      <c r="M115" s="133"/>
      <c r="N115" s="133"/>
      <c r="O115" s="133"/>
      <c r="P115" s="133"/>
      <c r="Q115" s="133"/>
      <c r="R115" s="135">
        <f t="shared" si="11"/>
        <v>0</v>
      </c>
      <c r="S115" s="136">
        <f t="shared" si="9"/>
        <v>0</v>
      </c>
      <c r="T115" s="165"/>
      <c r="U115" s="165"/>
      <c r="V115" s="152" t="b">
        <f t="shared" si="10"/>
        <v>0</v>
      </c>
      <c r="W115" s="153"/>
      <c r="X115" s="154"/>
      <c r="Y115" s="154"/>
      <c r="Z115" s="154"/>
      <c r="AA115" s="154"/>
      <c r="AB115" s="154"/>
      <c r="AC115" s="154"/>
      <c r="AD115" s="154"/>
      <c r="AE115" s="154"/>
      <c r="AF115" s="154"/>
      <c r="AG115" s="154"/>
      <c r="AH115" s="154"/>
      <c r="AI115" s="154"/>
      <c r="AJ115" s="154"/>
      <c r="AK115" s="154"/>
      <c r="AL115" s="154"/>
      <c r="AM115" s="154"/>
      <c r="AN115" s="154"/>
      <c r="AO115" s="154"/>
      <c r="AP115" s="154"/>
    </row>
    <row r="116" spans="1:42" s="155" customFormat="1" ht="34.5" customHeight="1">
      <c r="A116" s="193">
        <v>102</v>
      </c>
      <c r="B116" s="194" t="s">
        <v>273</v>
      </c>
      <c r="C116" s="147" t="s">
        <v>274</v>
      </c>
      <c r="D116" s="148"/>
      <c r="E116" s="149"/>
      <c r="F116" s="148"/>
      <c r="G116" s="132">
        <f t="shared" si="6"/>
        <v>0</v>
      </c>
      <c r="H116" s="148"/>
      <c r="I116" s="148"/>
      <c r="J116" s="150"/>
      <c r="K116" s="132">
        <f t="shared" si="7"/>
        <v>0</v>
      </c>
      <c r="L116" s="134" t="str">
        <f t="shared" si="8"/>
        <v/>
      </c>
      <c r="M116" s="133"/>
      <c r="N116" s="133"/>
      <c r="O116" s="133"/>
      <c r="P116" s="133"/>
      <c r="Q116" s="133"/>
      <c r="R116" s="135">
        <f t="shared" si="11"/>
        <v>0</v>
      </c>
      <c r="S116" s="136">
        <f t="shared" si="9"/>
        <v>0</v>
      </c>
      <c r="T116" s="151"/>
      <c r="U116" s="151"/>
      <c r="V116" s="152" t="b">
        <f t="shared" si="10"/>
        <v>0</v>
      </c>
      <c r="W116" s="195"/>
      <c r="X116" s="196"/>
      <c r="Y116" s="196"/>
      <c r="Z116" s="196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6"/>
      <c r="AP116" s="196"/>
    </row>
    <row r="117" spans="1:42" s="155" customFormat="1" ht="34.5" customHeight="1">
      <c r="A117" s="145">
        <v>103</v>
      </c>
      <c r="B117" s="190" t="s">
        <v>275</v>
      </c>
      <c r="C117" s="144" t="s">
        <v>276</v>
      </c>
      <c r="D117" s="176">
        <v>0</v>
      </c>
      <c r="E117" s="177">
        <v>24</v>
      </c>
      <c r="F117" s="176">
        <v>0</v>
      </c>
      <c r="G117" s="132">
        <f t="shared" si="6"/>
        <v>8</v>
      </c>
      <c r="H117" s="176">
        <v>8.6999999999999993</v>
      </c>
      <c r="I117" s="176">
        <v>19</v>
      </c>
      <c r="J117" s="163"/>
      <c r="K117" s="132">
        <f t="shared" si="7"/>
        <v>15.033333333333331</v>
      </c>
      <c r="L117" s="134">
        <f t="shared" si="8"/>
        <v>23</v>
      </c>
      <c r="M117" s="163">
        <v>13</v>
      </c>
      <c r="N117" s="163"/>
      <c r="O117" s="163">
        <v>11</v>
      </c>
      <c r="P117" s="163"/>
      <c r="Q117" s="163">
        <v>5</v>
      </c>
      <c r="R117" s="135">
        <f t="shared" si="11"/>
        <v>20.714285714285715</v>
      </c>
      <c r="S117" s="164">
        <f t="shared" si="9"/>
        <v>43.714285714285715</v>
      </c>
      <c r="T117" s="164"/>
      <c r="U117" s="164"/>
      <c r="V117" s="197" t="str">
        <f t="shared" si="10"/>
        <v>D</v>
      </c>
      <c r="W117" s="153"/>
      <c r="X117" s="154"/>
      <c r="Y117" s="154"/>
      <c r="Z117" s="154"/>
      <c r="AA117" s="154"/>
      <c r="AB117" s="154"/>
      <c r="AC117" s="154"/>
      <c r="AD117" s="154"/>
      <c r="AE117" s="154"/>
      <c r="AF117" s="154"/>
      <c r="AG117" s="154"/>
      <c r="AH117" s="154"/>
      <c r="AI117" s="154"/>
      <c r="AJ117" s="154"/>
      <c r="AK117" s="154"/>
      <c r="AL117" s="154"/>
      <c r="AM117" s="154"/>
      <c r="AN117" s="154"/>
      <c r="AO117" s="154"/>
      <c r="AP117" s="154"/>
    </row>
    <row r="118" spans="1:42" ht="34.5" customHeight="1">
      <c r="A118" s="198">
        <v>104</v>
      </c>
      <c r="B118" s="199" t="s">
        <v>306</v>
      </c>
      <c r="C118" s="167" t="s">
        <v>307</v>
      </c>
      <c r="D118" s="200">
        <v>16</v>
      </c>
      <c r="E118" s="201">
        <v>24.8</v>
      </c>
      <c r="F118" s="200"/>
      <c r="G118" s="132">
        <f t="shared" si="6"/>
        <v>24.400000000000002</v>
      </c>
      <c r="H118" s="200">
        <v>10</v>
      </c>
      <c r="I118" s="200">
        <v>19</v>
      </c>
      <c r="J118" s="202"/>
      <c r="K118" s="132">
        <f t="shared" si="7"/>
        <v>16.333333333333332</v>
      </c>
      <c r="L118" s="134">
        <f t="shared" si="8"/>
        <v>40.700000000000003</v>
      </c>
      <c r="M118" s="202">
        <v>8</v>
      </c>
      <c r="N118" s="202"/>
      <c r="O118" s="202">
        <v>15</v>
      </c>
      <c r="P118" s="202"/>
      <c r="Q118" s="202"/>
      <c r="R118" s="135">
        <f t="shared" si="11"/>
        <v>16.428571428571427</v>
      </c>
      <c r="S118" s="136">
        <f t="shared" si="9"/>
        <v>57.128571428571433</v>
      </c>
      <c r="T118" s="203"/>
      <c r="U118" s="204"/>
      <c r="V118" s="205" t="str">
        <f t="shared" si="10"/>
        <v>C</v>
      </c>
      <c r="W118" s="100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</row>
    <row r="119" spans="1:42" ht="34.5" customHeight="1">
      <c r="A119" s="206">
        <v>105</v>
      </c>
      <c r="B119" s="207" t="s">
        <v>308</v>
      </c>
      <c r="C119" s="208" t="s">
        <v>309</v>
      </c>
      <c r="D119" s="209">
        <v>12</v>
      </c>
      <c r="E119" s="209">
        <v>21.8</v>
      </c>
      <c r="F119" s="209"/>
      <c r="G119" s="132">
        <f t="shared" si="6"/>
        <v>19.899999999999999</v>
      </c>
      <c r="H119" s="210">
        <v>5</v>
      </c>
      <c r="I119" s="210">
        <v>15</v>
      </c>
      <c r="J119" s="211"/>
      <c r="K119" s="132">
        <f t="shared" si="7"/>
        <v>10</v>
      </c>
      <c r="L119" s="134">
        <f t="shared" si="8"/>
        <v>29.9</v>
      </c>
      <c r="M119" s="211">
        <v>8</v>
      </c>
      <c r="N119" s="211">
        <v>10</v>
      </c>
      <c r="O119" s="211"/>
      <c r="P119" s="211"/>
      <c r="Q119" s="211"/>
      <c r="R119" s="135">
        <f t="shared" si="11"/>
        <v>12.857142857142858</v>
      </c>
      <c r="S119" s="136">
        <f t="shared" si="9"/>
        <v>42.757142857142853</v>
      </c>
      <c r="T119" s="212"/>
      <c r="U119" s="213"/>
      <c r="V119" s="205" t="str">
        <f t="shared" si="10"/>
        <v>D</v>
      </c>
      <c r="W119" s="100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</row>
    <row r="120" spans="1:42" ht="34.5" customHeight="1">
      <c r="A120" s="206">
        <v>106</v>
      </c>
      <c r="B120" s="207" t="s">
        <v>310</v>
      </c>
      <c r="C120" s="208" t="s">
        <v>311</v>
      </c>
      <c r="D120" s="210"/>
      <c r="E120" s="210"/>
      <c r="F120" s="211"/>
      <c r="G120" s="132">
        <f t="shared" si="6"/>
        <v>0</v>
      </c>
      <c r="H120" s="211"/>
      <c r="I120" s="210"/>
      <c r="J120" s="211"/>
      <c r="K120" s="132">
        <f t="shared" si="7"/>
        <v>0</v>
      </c>
      <c r="L120" s="134" t="str">
        <f t="shared" si="8"/>
        <v/>
      </c>
      <c r="M120" s="211">
        <v>8</v>
      </c>
      <c r="N120" s="211"/>
      <c r="O120" s="211"/>
      <c r="P120" s="211"/>
      <c r="Q120" s="211">
        <v>2</v>
      </c>
      <c r="R120" s="135">
        <f t="shared" si="11"/>
        <v>7.1428571428571432</v>
      </c>
      <c r="S120" s="136">
        <f t="shared" si="9"/>
        <v>7.1428571428571432</v>
      </c>
      <c r="T120" s="212"/>
      <c r="U120" s="213"/>
      <c r="V120" s="205" t="str">
        <f t="shared" si="10"/>
        <v>E</v>
      </c>
      <c r="W120" s="100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</row>
    <row r="121" spans="1:42" s="155" customFormat="1" ht="34.5" customHeight="1">
      <c r="A121" s="214">
        <v>107</v>
      </c>
      <c r="B121" s="215" t="s">
        <v>312</v>
      </c>
      <c r="C121" s="216" t="s">
        <v>313</v>
      </c>
      <c r="D121" s="217"/>
      <c r="E121" s="217"/>
      <c r="F121" s="218"/>
      <c r="G121" s="219">
        <f t="shared" si="6"/>
        <v>0</v>
      </c>
      <c r="H121" s="218"/>
      <c r="I121" s="218"/>
      <c r="J121" s="218"/>
      <c r="K121" s="219">
        <f>IF(COUNTA($H121:$J121)&gt;0,SUM($H121/$H$14,$I121/$I$14,$J121/$J$14)*$K$14/COUNTA($H121:$J121),0)</f>
        <v>0</v>
      </c>
      <c r="L121" s="134" t="str">
        <f t="shared" si="8"/>
        <v/>
      </c>
      <c r="M121" s="218">
        <v>0</v>
      </c>
      <c r="N121" s="218"/>
      <c r="O121" s="218">
        <v>0</v>
      </c>
      <c r="P121" s="218"/>
      <c r="Q121" s="218"/>
      <c r="R121" s="220">
        <f t="shared" ref="R121" si="12">SUM(M121:Q121)</f>
        <v>0</v>
      </c>
      <c r="S121" s="164">
        <f t="shared" si="9"/>
        <v>0</v>
      </c>
      <c r="T121" s="221"/>
      <c r="U121" s="222"/>
      <c r="V121" s="223" t="s">
        <v>314</v>
      </c>
      <c r="W121" s="153"/>
      <c r="X121" s="154"/>
      <c r="Y121" s="154"/>
      <c r="Z121" s="154"/>
      <c r="AA121" s="154"/>
      <c r="AB121" s="154"/>
      <c r="AC121" s="154"/>
      <c r="AD121" s="154"/>
      <c r="AE121" s="154"/>
      <c r="AF121" s="154"/>
      <c r="AG121" s="154"/>
      <c r="AH121" s="154"/>
      <c r="AI121" s="154"/>
      <c r="AJ121" s="154"/>
      <c r="AK121" s="154"/>
      <c r="AL121" s="154"/>
      <c r="AM121" s="154"/>
      <c r="AN121" s="154"/>
      <c r="AO121" s="154"/>
      <c r="AP121" s="154"/>
    </row>
    <row r="122" spans="1:42" ht="34.5" customHeight="1">
      <c r="A122" s="224"/>
      <c r="B122" s="225"/>
      <c r="C122" s="226"/>
      <c r="D122" s="227"/>
      <c r="E122" s="227"/>
      <c r="F122" s="227"/>
      <c r="G122" s="228"/>
      <c r="H122" s="227"/>
      <c r="I122" s="227"/>
      <c r="J122" s="227"/>
      <c r="K122" s="228"/>
      <c r="L122" s="229"/>
      <c r="M122" s="227"/>
      <c r="N122" s="227"/>
      <c r="O122" s="227"/>
      <c r="P122" s="227"/>
      <c r="Q122" s="227"/>
      <c r="R122" s="230" t="str">
        <f t="shared" ref="R122" si="13">IF(OR(COUNTIF($M122:$Q122,"&gt;0")=0,COUNTA($M$14)=0),"",(IF(COUNTA($N122:$Q122)&lt;=2,SUM($M122:$Q122),IF(COUNTA($N122:$Q122)=3,SUM($M122:$Q122)-MIN($N122:$Q122),SUM($M122:$Q122)-MIN($N122:$Q122)-SMALL($N122:$Q122,2))))*7/(SUM($M$14:$O$14)/10))</f>
        <v/>
      </c>
      <c r="S122" s="136"/>
      <c r="T122" s="231"/>
      <c r="U122" s="231"/>
      <c r="V122" s="232"/>
      <c r="W122" s="100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</row>
    <row r="123" spans="1:42" ht="34.5" customHeight="1">
      <c r="A123" s="233"/>
      <c r="B123" s="234"/>
      <c r="C123" s="235"/>
      <c r="D123" s="233"/>
      <c r="E123" s="758" t="s">
        <v>315</v>
      </c>
      <c r="F123" s="759"/>
      <c r="G123" s="759"/>
      <c r="H123" s="759"/>
      <c r="I123" s="759"/>
      <c r="J123" s="759"/>
      <c r="K123" s="759"/>
      <c r="L123" s="759"/>
      <c r="M123" s="759"/>
      <c r="N123" s="759"/>
      <c r="O123" s="759"/>
      <c r="P123" s="759"/>
      <c r="Q123" s="759"/>
      <c r="R123" s="233"/>
      <c r="S123" s="231"/>
      <c r="T123" s="233"/>
      <c r="U123" s="233"/>
      <c r="V123" s="233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</row>
    <row r="124" spans="1:42" ht="34.5" customHeight="1">
      <c r="A124" s="233"/>
      <c r="B124" s="236"/>
      <c r="C124" s="237"/>
      <c r="D124" s="760" t="s">
        <v>287</v>
      </c>
      <c r="E124" s="756"/>
      <c r="F124" s="239" t="s">
        <v>303</v>
      </c>
      <c r="G124" s="240" t="s">
        <v>302</v>
      </c>
      <c r="H124" s="238" t="s">
        <v>300</v>
      </c>
      <c r="I124" s="241" t="s">
        <v>301</v>
      </c>
      <c r="J124" s="241" t="s">
        <v>304</v>
      </c>
      <c r="K124" s="241"/>
      <c r="L124" s="761" t="s">
        <v>316</v>
      </c>
      <c r="M124" s="756"/>
      <c r="N124" s="762" t="s">
        <v>317</v>
      </c>
      <c r="O124" s="763"/>
      <c r="P124" s="764" t="s">
        <v>318</v>
      </c>
      <c r="Q124" s="756"/>
      <c r="R124" s="233"/>
      <c r="S124" s="231"/>
      <c r="T124" s="233"/>
      <c r="U124" s="233"/>
      <c r="V124" s="233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</row>
    <row r="125" spans="1:42" ht="34.5" customHeight="1">
      <c r="A125" s="233"/>
      <c r="B125" s="242"/>
      <c r="C125" s="233"/>
      <c r="D125" s="766" t="s">
        <v>319</v>
      </c>
      <c r="E125" s="756"/>
      <c r="F125" s="243">
        <f>COUNTIF($V$15:$V120,F$124)</f>
        <v>9</v>
      </c>
      <c r="G125" s="243">
        <f>COUNTIF($V$15:$V120,G$124)</f>
        <v>28</v>
      </c>
      <c r="H125" s="244">
        <f>COUNTIF($V$15:$V120,H$124)</f>
        <v>30</v>
      </c>
      <c r="I125" s="245">
        <f>COUNTIF($V$15:$V120,I$124)</f>
        <v>20</v>
      </c>
      <c r="J125" s="245">
        <f>COUNTIF($V$15:$V120,J$124)</f>
        <v>5</v>
      </c>
      <c r="K125" s="245">
        <f>SUM(F125:J125)</f>
        <v>92</v>
      </c>
      <c r="L125" s="246" t="s">
        <v>320</v>
      </c>
      <c r="M125" s="240" t="s">
        <v>321</v>
      </c>
      <c r="N125" s="247" t="s">
        <v>322</v>
      </c>
      <c r="O125" s="248" t="s">
        <v>323</v>
      </c>
      <c r="P125" s="767" t="s">
        <v>324</v>
      </c>
      <c r="Q125" s="756"/>
      <c r="R125" s="233"/>
      <c r="S125" s="231"/>
      <c r="T125" s="233"/>
      <c r="U125" s="233"/>
      <c r="V125" s="233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</row>
    <row r="126" spans="1:42" ht="34.5" customHeight="1">
      <c r="A126" s="233"/>
      <c r="B126" s="242"/>
      <c r="C126" s="233"/>
      <c r="D126" s="766" t="s">
        <v>325</v>
      </c>
      <c r="E126" s="756"/>
      <c r="F126" s="243"/>
      <c r="G126" s="243"/>
      <c r="H126" s="244"/>
      <c r="I126" s="245"/>
      <c r="J126" s="245"/>
      <c r="K126" s="245"/>
      <c r="L126" s="249">
        <f>IF(SUM($L$15:$L120)&gt;0,AVERAGE($L$15:$L120),0)</f>
        <v>37.128571428571426</v>
      </c>
      <c r="M126" s="249">
        <f>$L126/30*100</f>
        <v>123.76190476190476</v>
      </c>
      <c r="N126" s="249">
        <f>IF(SUM($R$15:$R120)&gt;0,AVERAGE($R$15:$R120),0)</f>
        <v>16.556603773584907</v>
      </c>
      <c r="O126" s="250">
        <f>$N126/70*100</f>
        <v>23.652291105121297</v>
      </c>
      <c r="P126" s="757">
        <f>IF(SUM($S$15:$S120)&gt;0,AVERAGE($S$15:$S120),0)</f>
        <v>50.883018867924513</v>
      </c>
      <c r="Q126" s="756"/>
      <c r="R126" s="233"/>
      <c r="S126" s="251"/>
      <c r="T126" s="233"/>
      <c r="U126" s="233"/>
      <c r="V126" s="233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</row>
    <row r="127" spans="1:42" ht="34.5" customHeight="1">
      <c r="A127" s="233"/>
      <c r="B127" s="242"/>
      <c r="C127" s="252"/>
      <c r="D127" s="253"/>
      <c r="E127" s="254"/>
      <c r="F127" s="254"/>
      <c r="G127" s="254"/>
      <c r="H127" s="255"/>
      <c r="I127" s="255"/>
      <c r="J127" s="255"/>
      <c r="K127" s="255"/>
      <c r="L127" s="249"/>
      <c r="M127" s="249"/>
      <c r="N127" s="256"/>
      <c r="O127" s="250"/>
      <c r="P127" s="757"/>
      <c r="Q127" s="756"/>
      <c r="R127" s="233"/>
      <c r="S127" s="251"/>
      <c r="T127" s="233"/>
      <c r="U127" s="233"/>
      <c r="V127" s="233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</row>
    <row r="128" spans="1:42" ht="34.5" customHeight="1">
      <c r="A128" s="233"/>
      <c r="B128" s="242"/>
      <c r="C128" s="233"/>
      <c r="D128" s="257"/>
      <c r="E128" s="258"/>
      <c r="F128" s="259" t="s">
        <v>332</v>
      </c>
      <c r="G128" s="259" t="s">
        <v>333</v>
      </c>
      <c r="H128" s="254"/>
      <c r="I128" s="254"/>
      <c r="J128" s="254"/>
      <c r="K128" s="255"/>
      <c r="L128" s="260">
        <f>MIN($L$15:$L120)</f>
        <v>14.8</v>
      </c>
      <c r="M128" s="249">
        <f>$L128/30*100</f>
        <v>49.333333333333336</v>
      </c>
      <c r="N128" s="261">
        <f>MIN($R$15:$R120)</f>
        <v>0</v>
      </c>
      <c r="O128" s="250">
        <f>$N128/70*100</f>
        <v>0</v>
      </c>
      <c r="P128" s="757">
        <f>MIN($S$15:$S120)</f>
        <v>0</v>
      </c>
      <c r="Q128" s="756"/>
      <c r="R128" s="233"/>
      <c r="S128" s="251"/>
      <c r="T128" s="233"/>
      <c r="U128" s="233"/>
      <c r="V128" s="233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</row>
    <row r="129" spans="1:42" ht="34.5" customHeight="1">
      <c r="A129" s="233"/>
      <c r="B129" s="242"/>
      <c r="C129" s="233"/>
      <c r="D129" s="760" t="s">
        <v>4</v>
      </c>
      <c r="E129" s="756"/>
      <c r="F129" s="262">
        <f>COUNTIF($S$15:$S$120,"&gt;=40")</f>
        <v>87</v>
      </c>
      <c r="G129" s="262"/>
      <c r="H129" s="254"/>
      <c r="I129" s="254"/>
      <c r="J129" s="254"/>
      <c r="K129" s="255"/>
      <c r="L129" s="249"/>
      <c r="M129" s="249"/>
      <c r="N129" s="263"/>
      <c r="O129" s="263"/>
      <c r="P129" s="765"/>
      <c r="Q129" s="756"/>
      <c r="R129" s="233"/>
      <c r="S129" s="251"/>
      <c r="T129" s="233"/>
      <c r="U129" s="233"/>
      <c r="V129" s="233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</row>
    <row r="130" spans="1:42" ht="34.5" customHeight="1">
      <c r="A130" s="233"/>
      <c r="B130" s="242"/>
      <c r="C130" s="233"/>
      <c r="D130" s="760" t="s">
        <v>334</v>
      </c>
      <c r="E130" s="756"/>
      <c r="F130" s="262">
        <f>COUNTIF($V$15:$V120,"E")</f>
        <v>5</v>
      </c>
      <c r="G130" s="262"/>
      <c r="H130" s="254"/>
      <c r="I130" s="254"/>
      <c r="J130" s="254"/>
      <c r="K130" s="255"/>
      <c r="L130" s="249">
        <f>MAX($L$15:$L120)</f>
        <v>45.7</v>
      </c>
      <c r="M130" s="249">
        <f>$L130/30*100</f>
        <v>152.33333333333334</v>
      </c>
      <c r="N130" s="249">
        <f>MAX($R$15:$R120)</f>
        <v>40.714285714285715</v>
      </c>
      <c r="O130" s="250">
        <f>$N130/70*100</f>
        <v>58.163265306122447</v>
      </c>
      <c r="P130" s="757">
        <f>MAX($S$15:$S120)</f>
        <v>81.871428571428567</v>
      </c>
      <c r="Q130" s="756"/>
      <c r="R130" s="233"/>
      <c r="S130" s="251"/>
      <c r="T130" s="233"/>
      <c r="U130" s="233"/>
      <c r="V130" s="233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</row>
    <row r="131" spans="1:42" ht="34.5" customHeight="1">
      <c r="A131" s="233"/>
      <c r="B131" s="264"/>
      <c r="C131" s="237"/>
      <c r="D131" s="766" t="s">
        <v>335</v>
      </c>
      <c r="E131" s="756"/>
      <c r="F131" s="262"/>
      <c r="G131" s="262"/>
      <c r="H131" s="254"/>
      <c r="I131" s="254"/>
      <c r="J131" s="254"/>
      <c r="K131" s="254"/>
      <c r="L131" s="249"/>
      <c r="M131" s="249"/>
      <c r="N131" s="256"/>
      <c r="O131" s="250"/>
      <c r="P131" s="757"/>
      <c r="Q131" s="756"/>
      <c r="R131" s="233"/>
      <c r="S131" s="251"/>
      <c r="T131" s="233"/>
      <c r="U131" s="233"/>
      <c r="V131" s="233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</row>
    <row r="132" spans="1:42" ht="34.5" customHeight="1">
      <c r="A132" s="233"/>
      <c r="B132" s="264"/>
      <c r="C132" s="237"/>
      <c r="D132" s="755" t="s">
        <v>33</v>
      </c>
      <c r="E132" s="756"/>
      <c r="F132" s="262">
        <f>SUM($F129:$F131)</f>
        <v>92</v>
      </c>
      <c r="G132" s="262"/>
      <c r="H132" s="254"/>
      <c r="I132" s="254"/>
      <c r="J132" s="254"/>
      <c r="K132" s="254"/>
      <c r="L132" s="260">
        <f>IF(SUM($L$15:$L120)&gt;0,STDEV($L$15:$L120),0)</f>
        <v>6.5909184629737103</v>
      </c>
      <c r="M132" s="249">
        <f>$L132/30*100</f>
        <v>21.969728209912368</v>
      </c>
      <c r="N132" s="261">
        <f>IF(SUM($R$15:$R120),STDEV($R$15:$R120),0)</f>
        <v>10.064320437463362</v>
      </c>
      <c r="O132" s="250">
        <f>$N132/70*100</f>
        <v>14.377600624947659</v>
      </c>
      <c r="P132" s="757">
        <f>IF(SUM($S$15:$S120)&gt;0,STDEV($S$15:$S120),0)</f>
        <v>18.979685330651954</v>
      </c>
      <c r="Q132" s="756"/>
      <c r="R132" s="233"/>
      <c r="S132" s="251"/>
      <c r="T132" s="233"/>
      <c r="U132" s="233"/>
      <c r="V132" s="233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</row>
    <row r="133" spans="1:42" ht="34.5" customHeight="1">
      <c r="A133" s="233"/>
      <c r="B133" s="264"/>
      <c r="C133" s="237"/>
      <c r="D133" s="254"/>
      <c r="E133" s="254"/>
      <c r="F133" s="254"/>
      <c r="G133" s="265"/>
      <c r="H133" s="254"/>
      <c r="I133" s="254"/>
      <c r="J133" s="254"/>
      <c r="K133" s="254"/>
      <c r="L133" s="249"/>
      <c r="M133" s="249"/>
      <c r="N133" s="263"/>
      <c r="O133" s="263"/>
      <c r="P133" s="765"/>
      <c r="Q133" s="756"/>
      <c r="R133" s="233"/>
      <c r="S133" s="251"/>
      <c r="T133" s="233"/>
      <c r="U133" s="233"/>
      <c r="V133" s="233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</row>
    <row r="134" spans="1:42" ht="34.5" customHeight="1">
      <c r="A134" s="100"/>
      <c r="B134" s="101"/>
      <c r="C134" s="100"/>
      <c r="D134" s="100"/>
      <c r="E134" s="100"/>
      <c r="F134" s="100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3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</row>
    <row r="135" spans="1:42" ht="34.5" hidden="1" customHeight="1">
      <c r="A135" s="100"/>
      <c r="B135" s="101"/>
      <c r="C135" s="100"/>
      <c r="D135" s="100"/>
      <c r="E135" s="100"/>
      <c r="F135" s="100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3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</row>
    <row r="136" spans="1:42" ht="34.5" hidden="1" customHeight="1">
      <c r="A136" s="100"/>
      <c r="B136" s="101"/>
      <c r="C136" s="100"/>
      <c r="D136" s="100"/>
      <c r="E136" s="100"/>
      <c r="F136" s="100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3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</row>
    <row r="137" spans="1:42" ht="34.5" hidden="1" customHeight="1">
      <c r="A137" s="100"/>
      <c r="B137" s="101"/>
      <c r="C137" s="100"/>
      <c r="D137" s="100"/>
      <c r="E137" s="100"/>
      <c r="F137" s="100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3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</row>
    <row r="138" spans="1:42" ht="34.5" hidden="1" customHeight="1">
      <c r="A138" s="100"/>
      <c r="B138" s="101"/>
      <c r="C138" s="100"/>
      <c r="D138" s="100"/>
      <c r="E138" s="100"/>
      <c r="F138" s="100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3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</row>
    <row r="139" spans="1:42" ht="34.5" hidden="1" customHeight="1">
      <c r="A139" s="100"/>
      <c r="B139" s="101"/>
      <c r="C139" s="100"/>
      <c r="D139" s="100"/>
      <c r="E139" s="100"/>
      <c r="F139" s="100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3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</row>
    <row r="140" spans="1:42" ht="34.5" hidden="1" customHeight="1">
      <c r="A140" s="100"/>
      <c r="B140" s="101"/>
      <c r="C140" s="100"/>
      <c r="D140" s="100"/>
      <c r="E140" s="100"/>
      <c r="F140" s="100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3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</row>
    <row r="141" spans="1:42" ht="34.5" hidden="1" customHeight="1">
      <c r="A141" s="100"/>
      <c r="B141" s="101"/>
      <c r="C141" s="100"/>
      <c r="D141" s="100"/>
      <c r="E141" s="100"/>
      <c r="F141" s="100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3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</row>
    <row r="142" spans="1:42" ht="34.5" hidden="1" customHeight="1">
      <c r="A142" s="100"/>
      <c r="B142" s="101"/>
      <c r="C142" s="100"/>
      <c r="D142" s="100"/>
      <c r="E142" s="100"/>
      <c r="F142" s="100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3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</row>
    <row r="143" spans="1:42" ht="34.5" hidden="1" customHeight="1">
      <c r="A143" s="100"/>
      <c r="B143" s="101"/>
      <c r="C143" s="100"/>
      <c r="D143" s="100"/>
      <c r="E143" s="100"/>
      <c r="F143" s="100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3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</row>
    <row r="144" spans="1:42" ht="34.5" hidden="1" customHeight="1">
      <c r="A144" s="100"/>
      <c r="B144" s="101"/>
      <c r="C144" s="100"/>
      <c r="D144" s="100"/>
      <c r="E144" s="100"/>
      <c r="F144" s="100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3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</row>
    <row r="145" spans="1:42" ht="34.5" hidden="1" customHeight="1">
      <c r="A145" s="100"/>
      <c r="B145" s="101"/>
      <c r="C145" s="100"/>
      <c r="D145" s="100"/>
      <c r="E145" s="100"/>
      <c r="F145" s="100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3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</row>
    <row r="146" spans="1:42" ht="34.5" hidden="1" customHeight="1">
      <c r="A146" s="100"/>
      <c r="B146" s="101"/>
      <c r="C146" s="100"/>
      <c r="D146" s="100"/>
      <c r="E146" s="100"/>
      <c r="F146" s="100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3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</row>
    <row r="147" spans="1:42" ht="34.5" hidden="1" customHeight="1">
      <c r="A147" s="100"/>
      <c r="B147" s="101"/>
      <c r="C147" s="100"/>
      <c r="D147" s="100"/>
      <c r="E147" s="100"/>
      <c r="F147" s="100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3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</row>
    <row r="148" spans="1:42" ht="34.5" hidden="1" customHeight="1">
      <c r="A148" s="100"/>
      <c r="B148" s="101"/>
      <c r="C148" s="100"/>
      <c r="D148" s="100"/>
      <c r="E148" s="100"/>
      <c r="F148" s="100"/>
      <c r="G148" s="102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3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</row>
    <row r="149" spans="1:42" ht="34.5" hidden="1" customHeight="1">
      <c r="A149" s="100"/>
      <c r="B149" s="101"/>
      <c r="C149" s="100"/>
      <c r="D149" s="100"/>
      <c r="E149" s="100"/>
      <c r="F149" s="100"/>
      <c r="G149" s="102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3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</row>
    <row r="150" spans="1:42" ht="34.5" hidden="1" customHeight="1">
      <c r="A150" s="100"/>
      <c r="B150" s="101"/>
      <c r="C150" s="100"/>
      <c r="D150" s="100"/>
      <c r="E150" s="100"/>
      <c r="F150" s="100"/>
      <c r="G150" s="102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3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</row>
    <row r="151" spans="1:42" ht="34.5" hidden="1" customHeight="1">
      <c r="A151" s="100"/>
      <c r="B151" s="101"/>
      <c r="C151" s="100"/>
      <c r="D151" s="100"/>
      <c r="E151" s="100"/>
      <c r="F151" s="100"/>
      <c r="G151" s="102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3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</row>
    <row r="152" spans="1:42" ht="34.5" hidden="1" customHeight="1">
      <c r="A152" s="100"/>
      <c r="B152" s="101"/>
      <c r="C152" s="100"/>
      <c r="D152" s="100"/>
      <c r="E152" s="100"/>
      <c r="F152" s="100"/>
      <c r="G152" s="102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3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</row>
    <row r="153" spans="1:42" ht="34.5" hidden="1" customHeight="1">
      <c r="A153" s="100"/>
      <c r="B153" s="101"/>
      <c r="C153" s="100"/>
      <c r="D153" s="100"/>
      <c r="E153" s="100"/>
      <c r="F153" s="100"/>
      <c r="G153" s="102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3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</row>
    <row r="154" spans="1:42" ht="34.5" hidden="1" customHeight="1">
      <c r="A154" s="100"/>
      <c r="B154" s="101"/>
      <c r="C154" s="100"/>
      <c r="D154" s="100"/>
      <c r="E154" s="100"/>
      <c r="F154" s="100"/>
      <c r="G154" s="102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3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</row>
    <row r="155" spans="1:42" ht="34.5" hidden="1" customHeight="1">
      <c r="A155" s="100"/>
      <c r="B155" s="101"/>
      <c r="C155" s="100"/>
      <c r="D155" s="100"/>
      <c r="E155" s="100"/>
      <c r="F155" s="100"/>
      <c r="G155" s="102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3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</row>
    <row r="156" spans="1:42" ht="34.5" hidden="1" customHeight="1">
      <c r="A156" s="100"/>
      <c r="B156" s="101"/>
      <c r="C156" s="100"/>
      <c r="D156" s="100"/>
      <c r="E156" s="100"/>
      <c r="F156" s="100"/>
      <c r="G156" s="102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3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</row>
    <row r="157" spans="1:42" ht="34.5" hidden="1" customHeight="1">
      <c r="A157" s="100"/>
      <c r="B157" s="101"/>
      <c r="C157" s="100"/>
      <c r="D157" s="100"/>
      <c r="E157" s="100"/>
      <c r="F157" s="100"/>
      <c r="G157" s="102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3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</row>
    <row r="158" spans="1:42" ht="34.5" hidden="1" customHeight="1">
      <c r="A158" s="100"/>
      <c r="B158" s="101"/>
      <c r="C158" s="100"/>
      <c r="D158" s="100"/>
      <c r="E158" s="100"/>
      <c r="F158" s="100"/>
      <c r="G158" s="102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3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</row>
    <row r="159" spans="1:42" ht="34.5" hidden="1" customHeight="1">
      <c r="A159" s="100"/>
      <c r="B159" s="101"/>
      <c r="C159" s="100"/>
      <c r="D159" s="100"/>
      <c r="E159" s="100"/>
      <c r="F159" s="100"/>
      <c r="G159" s="102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3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</row>
    <row r="160" spans="1:42" ht="34.5" hidden="1" customHeight="1">
      <c r="A160" s="100"/>
      <c r="B160" s="101"/>
      <c r="C160" s="100"/>
      <c r="D160" s="100"/>
      <c r="E160" s="100"/>
      <c r="F160" s="100"/>
      <c r="G160" s="102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3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0"/>
      <c r="AK160" s="100"/>
      <c r="AL160" s="100"/>
      <c r="AM160" s="100"/>
      <c r="AN160" s="100"/>
      <c r="AO160" s="100"/>
      <c r="AP160" s="100"/>
    </row>
    <row r="161" spans="1:42" ht="34.5" hidden="1" customHeight="1">
      <c r="A161" s="100"/>
      <c r="B161" s="101"/>
      <c r="C161" s="100"/>
      <c r="D161" s="100"/>
      <c r="E161" s="100"/>
      <c r="F161" s="100"/>
      <c r="G161" s="102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3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</row>
    <row r="162" spans="1:42" ht="34.5" hidden="1" customHeight="1">
      <c r="A162" s="100"/>
      <c r="B162" s="101"/>
      <c r="C162" s="100"/>
      <c r="D162" s="100"/>
      <c r="E162" s="100"/>
      <c r="F162" s="100"/>
      <c r="G162" s="102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3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0"/>
      <c r="AM162" s="100"/>
      <c r="AN162" s="100"/>
      <c r="AO162" s="100"/>
      <c r="AP162" s="100"/>
    </row>
    <row r="163" spans="1:42" ht="34.5" hidden="1" customHeight="1">
      <c r="A163" s="100"/>
      <c r="B163" s="101"/>
      <c r="C163" s="100"/>
      <c r="D163" s="100"/>
      <c r="E163" s="100"/>
      <c r="F163" s="100"/>
      <c r="G163" s="102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3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</row>
    <row r="164" spans="1:42" ht="34.5" hidden="1" customHeight="1">
      <c r="A164" s="100"/>
      <c r="B164" s="101"/>
      <c r="C164" s="100"/>
      <c r="D164" s="100"/>
      <c r="E164" s="100"/>
      <c r="F164" s="100"/>
      <c r="G164" s="102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3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</row>
    <row r="165" spans="1:42" ht="34.5" hidden="1" customHeight="1">
      <c r="A165" s="100"/>
      <c r="B165" s="101"/>
      <c r="C165" s="100"/>
      <c r="D165" s="100"/>
      <c r="E165" s="100"/>
      <c r="F165" s="100"/>
      <c r="G165" s="102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3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</row>
    <row r="166" spans="1:42" ht="34.5" hidden="1" customHeight="1">
      <c r="A166" s="100"/>
      <c r="B166" s="101"/>
      <c r="C166" s="100"/>
      <c r="D166" s="100"/>
      <c r="E166" s="100"/>
      <c r="F166" s="100"/>
      <c r="G166" s="102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3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</row>
    <row r="167" spans="1:42" ht="34.5" hidden="1" customHeight="1">
      <c r="A167" s="100"/>
      <c r="B167" s="101"/>
      <c r="C167" s="100"/>
      <c r="D167" s="100"/>
      <c r="E167" s="100"/>
      <c r="F167" s="100"/>
      <c r="G167" s="102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3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</row>
    <row r="168" spans="1:42" ht="34.5" hidden="1" customHeight="1">
      <c r="A168" s="100"/>
      <c r="B168" s="101"/>
      <c r="C168" s="100"/>
      <c r="D168" s="100"/>
      <c r="E168" s="100"/>
      <c r="F168" s="100"/>
      <c r="G168" s="102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3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00"/>
    </row>
    <row r="169" spans="1:42" ht="34.5" hidden="1" customHeight="1">
      <c r="A169" s="100"/>
      <c r="B169" s="101"/>
      <c r="C169" s="100"/>
      <c r="D169" s="100"/>
      <c r="E169" s="100"/>
      <c r="F169" s="100"/>
      <c r="G169" s="102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3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</row>
    <row r="170" spans="1:42" ht="34.5" hidden="1" customHeight="1">
      <c r="A170" s="100"/>
      <c r="B170" s="101"/>
      <c r="C170" s="100"/>
      <c r="D170" s="100"/>
      <c r="E170" s="100"/>
      <c r="F170" s="100"/>
      <c r="G170" s="102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3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</row>
    <row r="171" spans="1:42" ht="34.5" hidden="1" customHeight="1">
      <c r="A171" s="100"/>
      <c r="B171" s="101"/>
      <c r="C171" s="100"/>
      <c r="D171" s="100"/>
      <c r="E171" s="100"/>
      <c r="F171" s="100"/>
      <c r="G171" s="102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3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</row>
    <row r="172" spans="1:42" ht="34.5" hidden="1" customHeight="1">
      <c r="A172" s="100"/>
      <c r="B172" s="101"/>
      <c r="C172" s="100"/>
      <c r="D172" s="100"/>
      <c r="E172" s="100"/>
      <c r="F172" s="100"/>
      <c r="G172" s="102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3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</row>
    <row r="173" spans="1:42" ht="34.5" hidden="1" customHeight="1">
      <c r="A173" s="100"/>
      <c r="B173" s="101"/>
      <c r="C173" s="100"/>
      <c r="D173" s="100"/>
      <c r="E173" s="100"/>
      <c r="F173" s="100"/>
      <c r="G173" s="102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3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</row>
    <row r="174" spans="1:42" ht="34.5" hidden="1" customHeight="1">
      <c r="A174" s="100"/>
      <c r="B174" s="101"/>
      <c r="C174" s="100"/>
      <c r="D174" s="100"/>
      <c r="E174" s="100"/>
      <c r="F174" s="100"/>
      <c r="G174" s="102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3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</row>
    <row r="175" spans="1:42" ht="34.5" hidden="1" customHeight="1">
      <c r="A175" s="100"/>
      <c r="B175" s="101"/>
      <c r="C175" s="100"/>
      <c r="D175" s="100"/>
      <c r="E175" s="100"/>
      <c r="F175" s="100"/>
      <c r="G175" s="102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3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</row>
    <row r="176" spans="1:42" ht="34.5" hidden="1" customHeight="1">
      <c r="A176" s="100"/>
      <c r="B176" s="101"/>
      <c r="C176" s="100"/>
      <c r="D176" s="100"/>
      <c r="E176" s="100"/>
      <c r="F176" s="100"/>
      <c r="G176" s="102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3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</row>
    <row r="177" spans="1:42" ht="34.5" hidden="1" customHeight="1">
      <c r="A177" s="100"/>
      <c r="B177" s="101"/>
      <c r="C177" s="100"/>
      <c r="D177" s="100"/>
      <c r="E177" s="100"/>
      <c r="F177" s="100"/>
      <c r="G177" s="102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3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</row>
    <row r="178" spans="1:42" ht="34.5" hidden="1" customHeight="1">
      <c r="A178" s="100"/>
      <c r="B178" s="101"/>
      <c r="C178" s="100"/>
      <c r="D178" s="100"/>
      <c r="E178" s="100"/>
      <c r="F178" s="100"/>
      <c r="G178" s="102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3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</row>
    <row r="179" spans="1:42" ht="34.5" hidden="1" customHeight="1">
      <c r="A179" s="100"/>
      <c r="B179" s="101"/>
      <c r="C179" s="100"/>
      <c r="D179" s="100"/>
      <c r="E179" s="100"/>
      <c r="F179" s="100"/>
      <c r="G179" s="102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3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</row>
    <row r="180" spans="1:42" ht="34.5" hidden="1" customHeight="1">
      <c r="A180" s="100"/>
      <c r="B180" s="101"/>
      <c r="C180" s="100"/>
      <c r="D180" s="100"/>
      <c r="E180" s="100"/>
      <c r="F180" s="100"/>
      <c r="G180" s="102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3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</row>
    <row r="181" spans="1:42" ht="34.5" hidden="1" customHeight="1">
      <c r="A181" s="100"/>
      <c r="B181" s="101"/>
      <c r="C181" s="100"/>
      <c r="D181" s="100"/>
      <c r="E181" s="100"/>
      <c r="F181" s="100"/>
      <c r="G181" s="102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3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00"/>
    </row>
    <row r="182" spans="1:42" ht="34.5" hidden="1" customHeight="1">
      <c r="A182" s="100"/>
      <c r="B182" s="101"/>
      <c r="C182" s="100"/>
      <c r="D182" s="100"/>
      <c r="E182" s="100"/>
      <c r="F182" s="100"/>
      <c r="G182" s="102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3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  <c r="AI182" s="100"/>
      <c r="AJ182" s="100"/>
      <c r="AK182" s="100"/>
      <c r="AL182" s="100"/>
      <c r="AM182" s="100"/>
      <c r="AN182" s="100"/>
      <c r="AO182" s="100"/>
      <c r="AP182" s="100"/>
    </row>
    <row r="183" spans="1:42" ht="34.5" hidden="1" customHeight="1">
      <c r="A183" s="100"/>
      <c r="B183" s="101"/>
      <c r="C183" s="100"/>
      <c r="D183" s="100"/>
      <c r="E183" s="100"/>
      <c r="F183" s="100"/>
      <c r="G183" s="102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3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0"/>
      <c r="AM183" s="100"/>
      <c r="AN183" s="100"/>
      <c r="AO183" s="100"/>
      <c r="AP183" s="100"/>
    </row>
    <row r="184" spans="1:42" ht="34.5" hidden="1" customHeight="1">
      <c r="A184" s="100"/>
      <c r="B184" s="101"/>
      <c r="C184" s="100"/>
      <c r="D184" s="100"/>
      <c r="E184" s="100"/>
      <c r="F184" s="100"/>
      <c r="G184" s="102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3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</row>
    <row r="185" spans="1:42" ht="34.5" hidden="1" customHeight="1">
      <c r="A185" s="100"/>
      <c r="B185" s="101"/>
      <c r="C185" s="100"/>
      <c r="D185" s="100"/>
      <c r="E185" s="100"/>
      <c r="F185" s="100"/>
      <c r="G185" s="102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3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</row>
    <row r="186" spans="1:42" ht="34.5" hidden="1" customHeight="1">
      <c r="A186" s="100"/>
      <c r="B186" s="101"/>
      <c r="C186" s="100"/>
      <c r="D186" s="100"/>
      <c r="E186" s="100"/>
      <c r="F186" s="100"/>
      <c r="G186" s="102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3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</row>
    <row r="187" spans="1:42" ht="34.5" hidden="1" customHeight="1">
      <c r="A187" s="100"/>
      <c r="B187" s="101"/>
      <c r="C187" s="100"/>
      <c r="D187" s="100"/>
      <c r="E187" s="100"/>
      <c r="F187" s="100"/>
      <c r="G187" s="102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3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</row>
    <row r="188" spans="1:42" ht="34.5" hidden="1" customHeight="1">
      <c r="A188" s="100"/>
      <c r="B188" s="101"/>
      <c r="C188" s="100"/>
      <c r="D188" s="100"/>
      <c r="E188" s="100"/>
      <c r="F188" s="100"/>
      <c r="G188" s="102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3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</row>
    <row r="189" spans="1:42" ht="34.5" hidden="1" customHeight="1">
      <c r="A189" s="100"/>
      <c r="B189" s="101"/>
      <c r="C189" s="100"/>
      <c r="D189" s="100"/>
      <c r="E189" s="100"/>
      <c r="F189" s="100"/>
      <c r="G189" s="102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3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</row>
    <row r="190" spans="1:42" ht="34.5" hidden="1" customHeight="1">
      <c r="A190" s="100"/>
      <c r="B190" s="101"/>
      <c r="C190" s="100"/>
      <c r="D190" s="100"/>
      <c r="E190" s="100"/>
      <c r="F190" s="100"/>
      <c r="G190" s="102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3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</row>
    <row r="191" spans="1:42" ht="34.5" hidden="1" customHeight="1">
      <c r="A191" s="100"/>
      <c r="B191" s="101"/>
      <c r="C191" s="100"/>
      <c r="D191" s="100"/>
      <c r="E191" s="100"/>
      <c r="F191" s="100"/>
      <c r="G191" s="102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3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</row>
    <row r="192" spans="1:42" ht="34.5" hidden="1" customHeight="1">
      <c r="A192" s="100"/>
      <c r="B192" s="101"/>
      <c r="C192" s="100"/>
      <c r="D192" s="100"/>
      <c r="E192" s="100"/>
      <c r="F192" s="100"/>
      <c r="G192" s="102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3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</row>
    <row r="193" spans="1:42" ht="34.5" hidden="1" customHeight="1">
      <c r="A193" s="100"/>
      <c r="B193" s="101"/>
      <c r="C193" s="100"/>
      <c r="D193" s="100"/>
      <c r="E193" s="100"/>
      <c r="F193" s="100"/>
      <c r="G193" s="102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3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</row>
    <row r="194" spans="1:42" ht="34.5" hidden="1" customHeight="1">
      <c r="A194" s="100"/>
      <c r="B194" s="101"/>
      <c r="C194" s="100"/>
      <c r="D194" s="100"/>
      <c r="E194" s="100"/>
      <c r="F194" s="100"/>
      <c r="G194" s="102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3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</row>
    <row r="195" spans="1:42" ht="34.5" hidden="1" customHeight="1">
      <c r="A195" s="100"/>
      <c r="B195" s="101"/>
      <c r="C195" s="100"/>
      <c r="D195" s="100"/>
      <c r="E195" s="100"/>
      <c r="F195" s="100"/>
      <c r="G195" s="102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3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</row>
    <row r="196" spans="1:42" ht="34.5" hidden="1" customHeight="1">
      <c r="A196" s="100"/>
      <c r="B196" s="101"/>
      <c r="C196" s="100"/>
      <c r="D196" s="100"/>
      <c r="E196" s="100"/>
      <c r="F196" s="100"/>
      <c r="G196" s="102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3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</row>
    <row r="197" spans="1:42" ht="34.5" hidden="1" customHeight="1">
      <c r="A197" s="100"/>
      <c r="B197" s="101"/>
      <c r="C197" s="100"/>
      <c r="D197" s="100"/>
      <c r="E197" s="100"/>
      <c r="F197" s="100"/>
      <c r="G197" s="102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3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  <c r="AN197" s="100"/>
      <c r="AO197" s="100"/>
      <c r="AP197" s="100"/>
    </row>
    <row r="198" spans="1:42" ht="34.5" hidden="1" customHeight="1">
      <c r="A198" s="100"/>
      <c r="B198" s="101"/>
      <c r="C198" s="100"/>
      <c r="D198" s="100"/>
      <c r="E198" s="100"/>
      <c r="F198" s="100"/>
      <c r="G198" s="102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3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</row>
    <row r="199" spans="1:42" ht="34.5" hidden="1" customHeight="1">
      <c r="A199" s="100"/>
      <c r="B199" s="101"/>
      <c r="C199" s="100"/>
      <c r="D199" s="100"/>
      <c r="E199" s="100"/>
      <c r="F199" s="100"/>
      <c r="G199" s="102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3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0"/>
      <c r="AN199" s="100"/>
      <c r="AO199" s="100"/>
      <c r="AP199" s="100"/>
    </row>
    <row r="200" spans="1:42" ht="34.5" hidden="1" customHeight="1">
      <c r="A200" s="100"/>
      <c r="B200" s="101"/>
      <c r="C200" s="100"/>
      <c r="D200" s="100"/>
      <c r="E200" s="100"/>
      <c r="F200" s="100"/>
      <c r="G200" s="102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3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</row>
    <row r="201" spans="1:42" ht="34.5" hidden="1" customHeight="1">
      <c r="A201" s="100"/>
      <c r="B201" s="101"/>
      <c r="C201" s="100"/>
      <c r="D201" s="100"/>
      <c r="E201" s="100"/>
      <c r="F201" s="100"/>
      <c r="G201" s="102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3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</row>
    <row r="202" spans="1:42" ht="34.5" hidden="1" customHeight="1">
      <c r="A202" s="100"/>
      <c r="B202" s="101"/>
      <c r="C202" s="100"/>
      <c r="D202" s="100"/>
      <c r="E202" s="100"/>
      <c r="F202" s="100"/>
      <c r="G202" s="102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3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0"/>
      <c r="AM202" s="100"/>
      <c r="AN202" s="100"/>
      <c r="AO202" s="100"/>
      <c r="AP202" s="100"/>
    </row>
    <row r="203" spans="1:42" ht="34.5" hidden="1" customHeight="1">
      <c r="A203" s="100"/>
      <c r="B203" s="101"/>
      <c r="C203" s="100"/>
      <c r="D203" s="100"/>
      <c r="E203" s="100"/>
      <c r="F203" s="100"/>
      <c r="G203" s="102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3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100"/>
      <c r="AN203" s="100"/>
      <c r="AO203" s="100"/>
      <c r="AP203" s="100"/>
    </row>
    <row r="204" spans="1:42" ht="34.5" hidden="1" customHeight="1">
      <c r="A204" s="100"/>
      <c r="B204" s="101"/>
      <c r="C204" s="100"/>
      <c r="D204" s="100"/>
      <c r="E204" s="100"/>
      <c r="F204" s="100"/>
      <c r="G204" s="102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3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  <c r="AI204" s="100"/>
      <c r="AJ204" s="100"/>
      <c r="AK204" s="100"/>
      <c r="AL204" s="100"/>
      <c r="AM204" s="100"/>
      <c r="AN204" s="100"/>
      <c r="AO204" s="100"/>
      <c r="AP204" s="100"/>
    </row>
    <row r="205" spans="1:42" ht="34.5" hidden="1" customHeight="1">
      <c r="A205" s="100"/>
      <c r="B205" s="101"/>
      <c r="C205" s="100"/>
      <c r="D205" s="100"/>
      <c r="E205" s="100"/>
      <c r="F205" s="100"/>
      <c r="G205" s="102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3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100"/>
      <c r="AN205" s="100"/>
      <c r="AO205" s="100"/>
      <c r="AP205" s="100"/>
    </row>
    <row r="206" spans="1:42" ht="34.5" hidden="1" customHeight="1">
      <c r="A206" s="100"/>
      <c r="B206" s="101"/>
      <c r="C206" s="100"/>
      <c r="D206" s="100"/>
      <c r="E206" s="100"/>
      <c r="F206" s="100"/>
      <c r="G206" s="102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3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  <c r="AI206" s="100"/>
      <c r="AJ206" s="100"/>
      <c r="AK206" s="100"/>
      <c r="AL206" s="100"/>
      <c r="AM206" s="100"/>
      <c r="AN206" s="100"/>
      <c r="AO206" s="100"/>
      <c r="AP206" s="100"/>
    </row>
    <row r="207" spans="1:42" ht="34.5" hidden="1" customHeight="1">
      <c r="A207" s="100"/>
      <c r="B207" s="101"/>
      <c r="C207" s="100"/>
      <c r="D207" s="100"/>
      <c r="E207" s="100"/>
      <c r="F207" s="100"/>
      <c r="G207" s="102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3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100"/>
      <c r="AI207" s="100"/>
      <c r="AJ207" s="100"/>
      <c r="AK207" s="100"/>
      <c r="AL207" s="100"/>
      <c r="AM207" s="100"/>
      <c r="AN207" s="100"/>
      <c r="AO207" s="100"/>
      <c r="AP207" s="100"/>
    </row>
    <row r="208" spans="1:42" ht="34.5" hidden="1" customHeight="1">
      <c r="A208" s="100"/>
      <c r="B208" s="101"/>
      <c r="C208" s="100"/>
      <c r="D208" s="100"/>
      <c r="E208" s="100"/>
      <c r="F208" s="100"/>
      <c r="G208" s="102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3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100"/>
      <c r="AI208" s="100"/>
      <c r="AJ208" s="100"/>
      <c r="AK208" s="100"/>
      <c r="AL208" s="100"/>
      <c r="AM208" s="100"/>
      <c r="AN208" s="100"/>
      <c r="AO208" s="100"/>
      <c r="AP208" s="100"/>
    </row>
    <row r="209" spans="1:42" ht="34.5" hidden="1" customHeight="1">
      <c r="A209" s="100"/>
      <c r="B209" s="101"/>
      <c r="C209" s="100"/>
      <c r="D209" s="100"/>
      <c r="E209" s="100"/>
      <c r="F209" s="100"/>
      <c r="G209" s="102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3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100"/>
      <c r="AI209" s="100"/>
      <c r="AJ209" s="100"/>
      <c r="AK209" s="100"/>
      <c r="AL209" s="100"/>
      <c r="AM209" s="100"/>
      <c r="AN209" s="100"/>
      <c r="AO209" s="100"/>
      <c r="AP209" s="100"/>
    </row>
    <row r="210" spans="1:42" ht="34.5" hidden="1" customHeight="1">
      <c r="A210" s="100"/>
      <c r="B210" s="101"/>
      <c r="C210" s="100"/>
      <c r="D210" s="100"/>
      <c r="E210" s="100"/>
      <c r="F210" s="100"/>
      <c r="G210" s="102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3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  <c r="AH210" s="100"/>
      <c r="AI210" s="100"/>
      <c r="AJ210" s="100"/>
      <c r="AK210" s="100"/>
      <c r="AL210" s="100"/>
      <c r="AM210" s="100"/>
      <c r="AN210" s="100"/>
      <c r="AO210" s="100"/>
      <c r="AP210" s="100"/>
    </row>
    <row r="211" spans="1:42" ht="34.5" hidden="1" customHeight="1">
      <c r="A211" s="100"/>
      <c r="B211" s="101"/>
      <c r="C211" s="100"/>
      <c r="D211" s="100"/>
      <c r="E211" s="100"/>
      <c r="F211" s="100"/>
      <c r="G211" s="102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3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100"/>
      <c r="AI211" s="100"/>
      <c r="AJ211" s="100"/>
      <c r="AK211" s="100"/>
      <c r="AL211" s="100"/>
      <c r="AM211" s="100"/>
      <c r="AN211" s="100"/>
      <c r="AO211" s="100"/>
      <c r="AP211" s="100"/>
    </row>
    <row r="212" spans="1:42" ht="34.5" hidden="1" customHeight="1">
      <c r="A212" s="100"/>
      <c r="B212" s="101"/>
      <c r="C212" s="100"/>
      <c r="D212" s="100"/>
      <c r="E212" s="100"/>
      <c r="F212" s="100"/>
      <c r="G212" s="102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3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  <c r="AI212" s="100"/>
      <c r="AJ212" s="100"/>
      <c r="AK212" s="100"/>
      <c r="AL212" s="100"/>
      <c r="AM212" s="100"/>
      <c r="AN212" s="100"/>
      <c r="AO212" s="100"/>
      <c r="AP212" s="100"/>
    </row>
    <row r="213" spans="1:42" ht="34.5" hidden="1" customHeight="1">
      <c r="A213" s="100"/>
      <c r="B213" s="101"/>
      <c r="C213" s="100"/>
      <c r="D213" s="100"/>
      <c r="E213" s="100"/>
      <c r="F213" s="100"/>
      <c r="G213" s="102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3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</row>
    <row r="214" spans="1:42" ht="34.5" hidden="1" customHeight="1">
      <c r="A214" s="100"/>
      <c r="B214" s="101"/>
      <c r="C214" s="100"/>
      <c r="D214" s="100"/>
      <c r="E214" s="100"/>
      <c r="F214" s="100"/>
      <c r="G214" s="102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3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</row>
    <row r="215" spans="1:42" ht="34.5" hidden="1" customHeight="1">
      <c r="A215" s="100"/>
      <c r="B215" s="101"/>
      <c r="C215" s="100"/>
      <c r="D215" s="100"/>
      <c r="E215" s="100"/>
      <c r="F215" s="100"/>
      <c r="G215" s="102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3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0"/>
      <c r="AN215" s="100"/>
      <c r="AO215" s="100"/>
      <c r="AP215" s="100"/>
    </row>
    <row r="216" spans="1:42" ht="34.5" hidden="1" customHeight="1">
      <c r="A216" s="100"/>
      <c r="B216" s="101"/>
      <c r="C216" s="100"/>
      <c r="D216" s="100"/>
      <c r="E216" s="100"/>
      <c r="F216" s="100"/>
      <c r="G216" s="102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3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  <c r="AI216" s="100"/>
      <c r="AJ216" s="100"/>
      <c r="AK216" s="100"/>
      <c r="AL216" s="100"/>
      <c r="AM216" s="100"/>
      <c r="AN216" s="100"/>
      <c r="AO216" s="100"/>
      <c r="AP216" s="100"/>
    </row>
    <row r="217" spans="1:42" ht="34.5" hidden="1" customHeight="1">
      <c r="A217" s="100"/>
      <c r="B217" s="101"/>
      <c r="C217" s="100"/>
      <c r="D217" s="100"/>
      <c r="E217" s="100"/>
      <c r="F217" s="100"/>
      <c r="G217" s="102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3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  <c r="AI217" s="100"/>
      <c r="AJ217" s="100"/>
      <c r="AK217" s="100"/>
      <c r="AL217" s="100"/>
      <c r="AM217" s="100"/>
      <c r="AN217" s="100"/>
      <c r="AO217" s="100"/>
      <c r="AP217" s="100"/>
    </row>
    <row r="218" spans="1:42" ht="34.5" hidden="1" customHeight="1">
      <c r="A218" s="100"/>
      <c r="B218" s="101"/>
      <c r="C218" s="100"/>
      <c r="D218" s="100"/>
      <c r="E218" s="100"/>
      <c r="F218" s="100"/>
      <c r="G218" s="102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3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  <c r="AH218" s="100"/>
      <c r="AI218" s="100"/>
      <c r="AJ218" s="100"/>
      <c r="AK218" s="100"/>
      <c r="AL218" s="100"/>
      <c r="AM218" s="100"/>
      <c r="AN218" s="100"/>
      <c r="AO218" s="100"/>
      <c r="AP218" s="100"/>
    </row>
    <row r="219" spans="1:42" ht="34.5" hidden="1" customHeight="1">
      <c r="A219" s="100"/>
      <c r="B219" s="101"/>
      <c r="C219" s="100"/>
      <c r="D219" s="100"/>
      <c r="E219" s="100"/>
      <c r="F219" s="100"/>
      <c r="G219" s="102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3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100"/>
      <c r="AI219" s="100"/>
      <c r="AJ219" s="100"/>
      <c r="AK219" s="100"/>
      <c r="AL219" s="100"/>
      <c r="AM219" s="100"/>
      <c r="AN219" s="100"/>
      <c r="AO219" s="100"/>
      <c r="AP219" s="100"/>
    </row>
    <row r="220" spans="1:42" ht="34.5" hidden="1" customHeight="1">
      <c r="A220" s="100"/>
      <c r="B220" s="101"/>
      <c r="C220" s="100"/>
      <c r="D220" s="100"/>
      <c r="E220" s="100"/>
      <c r="F220" s="100"/>
      <c r="G220" s="102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3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  <c r="AI220" s="100"/>
      <c r="AJ220" s="100"/>
      <c r="AK220" s="100"/>
      <c r="AL220" s="100"/>
      <c r="AM220" s="100"/>
      <c r="AN220" s="100"/>
      <c r="AO220" s="100"/>
      <c r="AP220" s="100"/>
    </row>
    <row r="221" spans="1:42" ht="34.5" hidden="1" customHeight="1">
      <c r="A221" s="100"/>
      <c r="B221" s="101"/>
      <c r="C221" s="100"/>
      <c r="D221" s="100"/>
      <c r="E221" s="100"/>
      <c r="F221" s="100"/>
      <c r="G221" s="102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3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100"/>
      <c r="AI221" s="100"/>
      <c r="AJ221" s="100"/>
      <c r="AK221" s="100"/>
      <c r="AL221" s="100"/>
      <c r="AM221" s="100"/>
      <c r="AN221" s="100"/>
      <c r="AO221" s="100"/>
      <c r="AP221" s="100"/>
    </row>
    <row r="222" spans="1:42" ht="34.5" hidden="1" customHeight="1">
      <c r="A222" s="100"/>
      <c r="B222" s="101"/>
      <c r="C222" s="100"/>
      <c r="D222" s="100"/>
      <c r="E222" s="100"/>
      <c r="F222" s="100"/>
      <c r="G222" s="102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3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  <c r="AG222" s="100"/>
      <c r="AH222" s="100"/>
      <c r="AI222" s="100"/>
      <c r="AJ222" s="100"/>
      <c r="AK222" s="100"/>
      <c r="AL222" s="100"/>
      <c r="AM222" s="100"/>
      <c r="AN222" s="100"/>
      <c r="AO222" s="100"/>
      <c r="AP222" s="100"/>
    </row>
    <row r="223" spans="1:42" ht="34.5" hidden="1" customHeight="1">
      <c r="A223" s="100"/>
      <c r="B223" s="101"/>
      <c r="C223" s="100"/>
      <c r="D223" s="100"/>
      <c r="E223" s="100"/>
      <c r="F223" s="100"/>
      <c r="G223" s="102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3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  <c r="AI223" s="100"/>
      <c r="AJ223" s="100"/>
      <c r="AK223" s="100"/>
      <c r="AL223" s="100"/>
      <c r="AM223" s="100"/>
      <c r="AN223" s="100"/>
      <c r="AO223" s="100"/>
      <c r="AP223" s="100"/>
    </row>
    <row r="224" spans="1:42" ht="34.5" hidden="1" customHeight="1">
      <c r="A224" s="100"/>
      <c r="B224" s="101"/>
      <c r="C224" s="100"/>
      <c r="D224" s="100"/>
      <c r="E224" s="100"/>
      <c r="F224" s="100"/>
      <c r="G224" s="102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3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  <c r="AI224" s="100"/>
      <c r="AJ224" s="100"/>
      <c r="AK224" s="100"/>
      <c r="AL224" s="100"/>
      <c r="AM224" s="100"/>
      <c r="AN224" s="100"/>
      <c r="AO224" s="100"/>
      <c r="AP224" s="100"/>
    </row>
    <row r="225" spans="1:42" ht="34.5" hidden="1" customHeight="1">
      <c r="A225" s="100"/>
      <c r="B225" s="101"/>
      <c r="C225" s="100"/>
      <c r="D225" s="100"/>
      <c r="E225" s="100"/>
      <c r="F225" s="100"/>
      <c r="G225" s="102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3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  <c r="AG225" s="100"/>
      <c r="AH225" s="100"/>
      <c r="AI225" s="100"/>
      <c r="AJ225" s="100"/>
      <c r="AK225" s="100"/>
      <c r="AL225" s="100"/>
      <c r="AM225" s="100"/>
      <c r="AN225" s="100"/>
      <c r="AO225" s="100"/>
      <c r="AP225" s="100"/>
    </row>
    <row r="226" spans="1:42" ht="34.5" hidden="1" customHeight="1">
      <c r="A226" s="100"/>
      <c r="B226" s="101"/>
      <c r="C226" s="100"/>
      <c r="D226" s="100"/>
      <c r="E226" s="100"/>
      <c r="F226" s="100"/>
      <c r="G226" s="102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3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100"/>
      <c r="AI226" s="100"/>
      <c r="AJ226" s="100"/>
      <c r="AK226" s="100"/>
      <c r="AL226" s="100"/>
      <c r="AM226" s="100"/>
      <c r="AN226" s="100"/>
      <c r="AO226" s="100"/>
      <c r="AP226" s="100"/>
    </row>
    <row r="227" spans="1:42" ht="34.5" hidden="1" customHeight="1">
      <c r="A227" s="100"/>
      <c r="B227" s="101"/>
      <c r="C227" s="100"/>
      <c r="D227" s="100"/>
      <c r="E227" s="100"/>
      <c r="F227" s="100"/>
      <c r="G227" s="102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3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0"/>
      <c r="AH227" s="100"/>
      <c r="AI227" s="100"/>
      <c r="AJ227" s="100"/>
      <c r="AK227" s="100"/>
      <c r="AL227" s="100"/>
      <c r="AM227" s="100"/>
      <c r="AN227" s="100"/>
      <c r="AO227" s="100"/>
      <c r="AP227" s="100"/>
    </row>
    <row r="228" spans="1:42" ht="34.5" hidden="1" customHeight="1">
      <c r="A228" s="100"/>
      <c r="B228" s="101"/>
      <c r="C228" s="100"/>
      <c r="D228" s="100"/>
      <c r="E228" s="100"/>
      <c r="F228" s="100"/>
      <c r="G228" s="102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3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100"/>
      <c r="AH228" s="100"/>
      <c r="AI228" s="100"/>
      <c r="AJ228" s="100"/>
      <c r="AK228" s="100"/>
      <c r="AL228" s="100"/>
      <c r="AM228" s="100"/>
      <c r="AN228" s="100"/>
      <c r="AO228" s="100"/>
      <c r="AP228" s="100"/>
    </row>
    <row r="229" spans="1:42" ht="34.5" hidden="1" customHeight="1">
      <c r="A229" s="100"/>
      <c r="B229" s="101"/>
      <c r="C229" s="100"/>
      <c r="D229" s="100"/>
      <c r="E229" s="100"/>
      <c r="F229" s="100"/>
      <c r="G229" s="102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3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0"/>
    </row>
    <row r="230" spans="1:42" ht="34.5" hidden="1" customHeight="1">
      <c r="A230" s="100"/>
      <c r="B230" s="101"/>
      <c r="C230" s="100"/>
      <c r="D230" s="100"/>
      <c r="E230" s="100"/>
      <c r="F230" s="100"/>
      <c r="G230" s="102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3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  <c r="AG230" s="100"/>
      <c r="AH230" s="100"/>
      <c r="AI230" s="100"/>
      <c r="AJ230" s="100"/>
      <c r="AK230" s="100"/>
      <c r="AL230" s="100"/>
      <c r="AM230" s="100"/>
      <c r="AN230" s="100"/>
      <c r="AO230" s="100"/>
      <c r="AP230" s="100"/>
    </row>
    <row r="231" spans="1:42" ht="34.5" hidden="1" customHeight="1">
      <c r="A231" s="100"/>
      <c r="B231" s="101"/>
      <c r="C231" s="100"/>
      <c r="D231" s="100"/>
      <c r="E231" s="100"/>
      <c r="F231" s="100"/>
      <c r="G231" s="102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3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  <c r="AG231" s="100"/>
      <c r="AH231" s="100"/>
      <c r="AI231" s="100"/>
      <c r="AJ231" s="100"/>
      <c r="AK231" s="100"/>
      <c r="AL231" s="100"/>
      <c r="AM231" s="100"/>
      <c r="AN231" s="100"/>
      <c r="AO231" s="100"/>
      <c r="AP231" s="100"/>
    </row>
    <row r="232" spans="1:42" ht="34.5" hidden="1" customHeight="1">
      <c r="A232" s="100"/>
      <c r="B232" s="101"/>
      <c r="C232" s="100"/>
      <c r="D232" s="100"/>
      <c r="E232" s="100"/>
      <c r="F232" s="100"/>
      <c r="G232" s="102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3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  <c r="AH232" s="100"/>
      <c r="AI232" s="100"/>
      <c r="AJ232" s="100"/>
      <c r="AK232" s="100"/>
      <c r="AL232" s="100"/>
      <c r="AM232" s="100"/>
      <c r="AN232" s="100"/>
      <c r="AO232" s="100"/>
      <c r="AP232" s="100"/>
    </row>
    <row r="233" spans="1:42" ht="34.5" hidden="1" customHeight="1">
      <c r="A233" s="100"/>
      <c r="B233" s="101"/>
      <c r="C233" s="100"/>
      <c r="D233" s="100"/>
      <c r="E233" s="100"/>
      <c r="F233" s="100"/>
      <c r="G233" s="102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3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100"/>
      <c r="AI233" s="100"/>
      <c r="AJ233" s="100"/>
      <c r="AK233" s="100"/>
      <c r="AL233" s="100"/>
      <c r="AM233" s="100"/>
      <c r="AN233" s="100"/>
      <c r="AO233" s="100"/>
      <c r="AP233" s="100"/>
    </row>
    <row r="234" spans="1:42" ht="34.5" hidden="1" customHeight="1">
      <c r="A234" s="100"/>
      <c r="B234" s="101"/>
      <c r="C234" s="100"/>
      <c r="D234" s="100"/>
      <c r="E234" s="100"/>
      <c r="F234" s="100"/>
      <c r="G234" s="102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3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  <c r="AH234" s="100"/>
      <c r="AI234" s="100"/>
      <c r="AJ234" s="100"/>
      <c r="AK234" s="100"/>
      <c r="AL234" s="100"/>
      <c r="AM234" s="100"/>
      <c r="AN234" s="100"/>
      <c r="AO234" s="100"/>
      <c r="AP234" s="100"/>
    </row>
    <row r="235" spans="1:42" ht="34.5" hidden="1" customHeight="1">
      <c r="A235" s="100"/>
      <c r="B235" s="101"/>
      <c r="C235" s="100"/>
      <c r="D235" s="100"/>
      <c r="E235" s="100"/>
      <c r="F235" s="100"/>
      <c r="G235" s="102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3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100"/>
      <c r="AI235" s="100"/>
      <c r="AJ235" s="100"/>
      <c r="AK235" s="100"/>
      <c r="AL235" s="100"/>
      <c r="AM235" s="100"/>
      <c r="AN235" s="100"/>
      <c r="AO235" s="100"/>
      <c r="AP235" s="100"/>
    </row>
    <row r="236" spans="1:42" ht="34.5" hidden="1" customHeight="1">
      <c r="A236" s="100"/>
      <c r="B236" s="101"/>
      <c r="C236" s="100"/>
      <c r="D236" s="100"/>
      <c r="E236" s="100"/>
      <c r="F236" s="100"/>
      <c r="G236" s="102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3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100"/>
      <c r="AI236" s="100"/>
      <c r="AJ236" s="100"/>
      <c r="AK236" s="100"/>
      <c r="AL236" s="100"/>
      <c r="AM236" s="100"/>
      <c r="AN236" s="100"/>
      <c r="AO236" s="100"/>
      <c r="AP236" s="100"/>
    </row>
    <row r="237" spans="1:42" ht="34.5" hidden="1" customHeight="1">
      <c r="A237" s="100"/>
      <c r="B237" s="101"/>
      <c r="C237" s="100"/>
      <c r="D237" s="100"/>
      <c r="E237" s="100"/>
      <c r="F237" s="100"/>
      <c r="G237" s="102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3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</row>
    <row r="238" spans="1:42" ht="34.5" hidden="1" customHeight="1">
      <c r="A238" s="100"/>
      <c r="B238" s="101"/>
      <c r="C238" s="100"/>
      <c r="D238" s="100"/>
      <c r="E238" s="100"/>
      <c r="F238" s="100"/>
      <c r="G238" s="102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3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100"/>
      <c r="AI238" s="100"/>
      <c r="AJ238" s="100"/>
      <c r="AK238" s="100"/>
      <c r="AL238" s="100"/>
      <c r="AM238" s="100"/>
      <c r="AN238" s="100"/>
      <c r="AO238" s="100"/>
      <c r="AP238" s="100"/>
    </row>
    <row r="239" spans="1:42" ht="34.5" hidden="1" customHeight="1">
      <c r="A239" s="100"/>
      <c r="B239" s="101"/>
      <c r="C239" s="100"/>
      <c r="D239" s="100"/>
      <c r="E239" s="100"/>
      <c r="F239" s="100"/>
      <c r="G239" s="102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3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100"/>
      <c r="AI239" s="100"/>
      <c r="AJ239" s="100"/>
      <c r="AK239" s="100"/>
      <c r="AL239" s="100"/>
      <c r="AM239" s="100"/>
      <c r="AN239" s="100"/>
      <c r="AO239" s="100"/>
      <c r="AP239" s="100"/>
    </row>
    <row r="240" spans="1:42" ht="34.5" hidden="1" customHeight="1">
      <c r="A240" s="100"/>
      <c r="B240" s="101"/>
      <c r="C240" s="100"/>
      <c r="D240" s="100"/>
      <c r="E240" s="100"/>
      <c r="F240" s="100"/>
      <c r="G240" s="102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3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  <c r="AI240" s="100"/>
      <c r="AJ240" s="100"/>
      <c r="AK240" s="100"/>
      <c r="AL240" s="100"/>
      <c r="AM240" s="100"/>
      <c r="AN240" s="100"/>
      <c r="AO240" s="100"/>
      <c r="AP240" s="100"/>
    </row>
    <row r="241" spans="1:42" ht="34.5" hidden="1" customHeight="1">
      <c r="A241" s="100"/>
      <c r="B241" s="101"/>
      <c r="C241" s="100"/>
      <c r="D241" s="100"/>
      <c r="E241" s="100"/>
      <c r="F241" s="100"/>
      <c r="G241" s="102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3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100"/>
      <c r="AI241" s="100"/>
      <c r="AJ241" s="100"/>
      <c r="AK241" s="100"/>
      <c r="AL241" s="100"/>
      <c r="AM241" s="100"/>
      <c r="AN241" s="100"/>
      <c r="AO241" s="100"/>
      <c r="AP241" s="100"/>
    </row>
    <row r="242" spans="1:42" ht="34.5" hidden="1" customHeight="1">
      <c r="A242" s="100"/>
      <c r="B242" s="101"/>
      <c r="C242" s="100"/>
      <c r="D242" s="100"/>
      <c r="E242" s="100"/>
      <c r="F242" s="100"/>
      <c r="G242" s="102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3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100"/>
      <c r="AI242" s="100"/>
      <c r="AJ242" s="100"/>
      <c r="AK242" s="100"/>
      <c r="AL242" s="100"/>
      <c r="AM242" s="100"/>
      <c r="AN242" s="100"/>
      <c r="AO242" s="100"/>
      <c r="AP242" s="100"/>
    </row>
    <row r="243" spans="1:42" ht="34.5" hidden="1" customHeight="1">
      <c r="A243" s="100"/>
      <c r="B243" s="101"/>
      <c r="C243" s="100"/>
      <c r="D243" s="100"/>
      <c r="E243" s="100"/>
      <c r="F243" s="100"/>
      <c r="G243" s="102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3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  <c r="AI243" s="100"/>
      <c r="AJ243" s="100"/>
      <c r="AK243" s="100"/>
      <c r="AL243" s="100"/>
      <c r="AM243" s="100"/>
      <c r="AN243" s="100"/>
      <c r="AO243" s="100"/>
      <c r="AP243" s="100"/>
    </row>
    <row r="244" spans="1:42" ht="34.5" hidden="1" customHeight="1">
      <c r="A244" s="100"/>
      <c r="B244" s="101"/>
      <c r="C244" s="100"/>
      <c r="D244" s="100"/>
      <c r="E244" s="100"/>
      <c r="F244" s="100"/>
      <c r="G244" s="102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3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  <c r="AI244" s="100"/>
      <c r="AJ244" s="100"/>
      <c r="AK244" s="100"/>
      <c r="AL244" s="100"/>
      <c r="AM244" s="100"/>
      <c r="AN244" s="100"/>
      <c r="AO244" s="100"/>
      <c r="AP244" s="100"/>
    </row>
    <row r="245" spans="1:42" ht="34.5" hidden="1" customHeight="1">
      <c r="A245" s="100"/>
      <c r="B245" s="101"/>
      <c r="C245" s="100"/>
      <c r="D245" s="100"/>
      <c r="E245" s="100"/>
      <c r="F245" s="100"/>
      <c r="G245" s="102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3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  <c r="AH245" s="100"/>
      <c r="AI245" s="100"/>
      <c r="AJ245" s="100"/>
      <c r="AK245" s="100"/>
      <c r="AL245" s="100"/>
      <c r="AM245" s="100"/>
      <c r="AN245" s="100"/>
      <c r="AO245" s="100"/>
      <c r="AP245" s="100"/>
    </row>
    <row r="246" spans="1:42" ht="34.5" hidden="1" customHeight="1">
      <c r="A246" s="100"/>
      <c r="B246" s="101"/>
      <c r="C246" s="100"/>
      <c r="D246" s="100"/>
      <c r="E246" s="100"/>
      <c r="F246" s="100"/>
      <c r="G246" s="102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3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  <c r="AG246" s="100"/>
      <c r="AH246" s="100"/>
      <c r="AI246" s="100"/>
      <c r="AJ246" s="100"/>
      <c r="AK246" s="100"/>
      <c r="AL246" s="100"/>
      <c r="AM246" s="100"/>
      <c r="AN246" s="100"/>
      <c r="AO246" s="100"/>
      <c r="AP246" s="100"/>
    </row>
    <row r="247" spans="1:42" ht="34.5" hidden="1" customHeight="1">
      <c r="A247" s="100"/>
      <c r="B247" s="101"/>
      <c r="C247" s="100"/>
      <c r="D247" s="100"/>
      <c r="E247" s="100"/>
      <c r="F247" s="100"/>
      <c r="G247" s="102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3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  <c r="AG247" s="100"/>
      <c r="AH247" s="100"/>
      <c r="AI247" s="100"/>
      <c r="AJ247" s="100"/>
      <c r="AK247" s="100"/>
      <c r="AL247" s="100"/>
      <c r="AM247" s="100"/>
      <c r="AN247" s="100"/>
      <c r="AO247" s="100"/>
      <c r="AP247" s="100"/>
    </row>
    <row r="248" spans="1:42" ht="34.5" hidden="1" customHeight="1">
      <c r="A248" s="100"/>
      <c r="B248" s="101"/>
      <c r="C248" s="100"/>
      <c r="D248" s="100"/>
      <c r="E248" s="100"/>
      <c r="F248" s="100"/>
      <c r="G248" s="102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3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  <c r="AG248" s="100"/>
      <c r="AH248" s="100"/>
      <c r="AI248" s="100"/>
      <c r="AJ248" s="100"/>
      <c r="AK248" s="100"/>
      <c r="AL248" s="100"/>
      <c r="AM248" s="100"/>
      <c r="AN248" s="100"/>
      <c r="AO248" s="100"/>
      <c r="AP248" s="100"/>
    </row>
    <row r="249" spans="1:42" ht="34.5" hidden="1" customHeight="1">
      <c r="A249" s="100"/>
      <c r="B249" s="101"/>
      <c r="C249" s="100"/>
      <c r="D249" s="100"/>
      <c r="E249" s="100"/>
      <c r="F249" s="100"/>
      <c r="G249" s="102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3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  <c r="AH249" s="100"/>
      <c r="AI249" s="100"/>
      <c r="AJ249" s="100"/>
      <c r="AK249" s="100"/>
      <c r="AL249" s="100"/>
      <c r="AM249" s="100"/>
      <c r="AN249" s="100"/>
      <c r="AO249" s="100"/>
      <c r="AP249" s="100"/>
    </row>
    <row r="250" spans="1:42" ht="34.5" hidden="1" customHeight="1">
      <c r="A250" s="100"/>
      <c r="B250" s="101"/>
      <c r="C250" s="100"/>
      <c r="D250" s="100"/>
      <c r="E250" s="100"/>
      <c r="F250" s="100"/>
      <c r="G250" s="102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3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  <c r="AH250" s="100"/>
      <c r="AI250" s="100"/>
      <c r="AJ250" s="100"/>
      <c r="AK250" s="100"/>
      <c r="AL250" s="100"/>
      <c r="AM250" s="100"/>
      <c r="AN250" s="100"/>
      <c r="AO250" s="100"/>
      <c r="AP250" s="100"/>
    </row>
    <row r="251" spans="1:42" ht="34.5" hidden="1" customHeight="1">
      <c r="A251" s="100"/>
      <c r="B251" s="101"/>
      <c r="C251" s="100"/>
      <c r="D251" s="100"/>
      <c r="E251" s="100"/>
      <c r="F251" s="100"/>
      <c r="G251" s="102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3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  <c r="AH251" s="100"/>
      <c r="AI251" s="100"/>
      <c r="AJ251" s="100"/>
      <c r="AK251" s="100"/>
      <c r="AL251" s="100"/>
      <c r="AM251" s="100"/>
      <c r="AN251" s="100"/>
      <c r="AO251" s="100"/>
      <c r="AP251" s="100"/>
    </row>
    <row r="252" spans="1:42" ht="34.5" hidden="1" customHeight="1">
      <c r="A252" s="100"/>
      <c r="B252" s="101"/>
      <c r="C252" s="100"/>
      <c r="D252" s="100"/>
      <c r="E252" s="100"/>
      <c r="F252" s="100"/>
      <c r="G252" s="102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3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  <c r="AI252" s="100"/>
      <c r="AJ252" s="100"/>
      <c r="AK252" s="100"/>
      <c r="AL252" s="100"/>
      <c r="AM252" s="100"/>
      <c r="AN252" s="100"/>
      <c r="AO252" s="100"/>
      <c r="AP252" s="100"/>
    </row>
    <row r="253" spans="1:42" ht="34.5" hidden="1" customHeight="1">
      <c r="A253" s="100"/>
      <c r="B253" s="101"/>
      <c r="C253" s="100"/>
      <c r="D253" s="100"/>
      <c r="E253" s="100"/>
      <c r="F253" s="100"/>
      <c r="G253" s="102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3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  <c r="AH253" s="100"/>
      <c r="AI253" s="100"/>
      <c r="AJ253" s="100"/>
      <c r="AK253" s="100"/>
      <c r="AL253" s="100"/>
      <c r="AM253" s="100"/>
      <c r="AN253" s="100"/>
      <c r="AO253" s="100"/>
      <c r="AP253" s="100"/>
    </row>
    <row r="254" spans="1:42" ht="34.5" hidden="1" customHeight="1">
      <c r="A254" s="100"/>
      <c r="B254" s="101"/>
      <c r="C254" s="100"/>
      <c r="D254" s="100"/>
      <c r="E254" s="100"/>
      <c r="F254" s="100"/>
      <c r="G254" s="102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3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  <c r="AH254" s="100"/>
      <c r="AI254" s="100"/>
      <c r="AJ254" s="100"/>
      <c r="AK254" s="100"/>
      <c r="AL254" s="100"/>
      <c r="AM254" s="100"/>
      <c r="AN254" s="100"/>
      <c r="AO254" s="100"/>
      <c r="AP254" s="100"/>
    </row>
    <row r="255" spans="1:42" ht="34.5" hidden="1" customHeight="1">
      <c r="A255" s="100"/>
      <c r="B255" s="101"/>
      <c r="C255" s="100"/>
      <c r="D255" s="100"/>
      <c r="E255" s="100"/>
      <c r="F255" s="100"/>
      <c r="G255" s="102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3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  <c r="AH255" s="100"/>
      <c r="AI255" s="100"/>
      <c r="AJ255" s="100"/>
      <c r="AK255" s="100"/>
      <c r="AL255" s="100"/>
      <c r="AM255" s="100"/>
      <c r="AN255" s="100"/>
      <c r="AO255" s="100"/>
      <c r="AP255" s="100"/>
    </row>
    <row r="256" spans="1:42" ht="34.5" hidden="1" customHeight="1">
      <c r="A256" s="100"/>
      <c r="B256" s="101"/>
      <c r="C256" s="100"/>
      <c r="D256" s="100"/>
      <c r="E256" s="100"/>
      <c r="F256" s="100"/>
      <c r="G256" s="102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3"/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  <c r="AG256" s="100"/>
      <c r="AH256" s="100"/>
      <c r="AI256" s="100"/>
      <c r="AJ256" s="100"/>
      <c r="AK256" s="100"/>
      <c r="AL256" s="100"/>
      <c r="AM256" s="100"/>
      <c r="AN256" s="100"/>
      <c r="AO256" s="100"/>
      <c r="AP256" s="100"/>
    </row>
    <row r="257" spans="1:42" ht="34.5" hidden="1" customHeight="1">
      <c r="A257" s="100"/>
      <c r="B257" s="101"/>
      <c r="C257" s="100"/>
      <c r="D257" s="100"/>
      <c r="E257" s="100"/>
      <c r="F257" s="100"/>
      <c r="G257" s="102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3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  <c r="AG257" s="100"/>
      <c r="AH257" s="100"/>
      <c r="AI257" s="100"/>
      <c r="AJ257" s="100"/>
      <c r="AK257" s="100"/>
      <c r="AL257" s="100"/>
      <c r="AM257" s="100"/>
      <c r="AN257" s="100"/>
      <c r="AO257" s="100"/>
      <c r="AP257" s="100"/>
    </row>
    <row r="258" spans="1:42" ht="34.5" hidden="1" customHeight="1">
      <c r="A258" s="100"/>
      <c r="B258" s="101"/>
      <c r="C258" s="100"/>
      <c r="D258" s="100"/>
      <c r="E258" s="100"/>
      <c r="F258" s="100"/>
      <c r="G258" s="102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3"/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  <c r="AG258" s="100"/>
      <c r="AH258" s="100"/>
      <c r="AI258" s="100"/>
      <c r="AJ258" s="100"/>
      <c r="AK258" s="100"/>
      <c r="AL258" s="100"/>
      <c r="AM258" s="100"/>
      <c r="AN258" s="100"/>
      <c r="AO258" s="100"/>
      <c r="AP258" s="100"/>
    </row>
    <row r="259" spans="1:42" ht="34.5" hidden="1" customHeight="1">
      <c r="A259" s="100"/>
      <c r="B259" s="101"/>
      <c r="C259" s="100"/>
      <c r="D259" s="100"/>
      <c r="E259" s="100"/>
      <c r="F259" s="100"/>
      <c r="G259" s="102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3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  <c r="AG259" s="100"/>
      <c r="AH259" s="100"/>
      <c r="AI259" s="100"/>
      <c r="AJ259" s="100"/>
      <c r="AK259" s="100"/>
      <c r="AL259" s="100"/>
      <c r="AM259" s="100"/>
      <c r="AN259" s="100"/>
      <c r="AO259" s="100"/>
      <c r="AP259" s="100"/>
    </row>
    <row r="260" spans="1:42" ht="34.5" hidden="1" customHeight="1">
      <c r="A260" s="100"/>
      <c r="B260" s="101"/>
      <c r="C260" s="100"/>
      <c r="D260" s="100"/>
      <c r="E260" s="100"/>
      <c r="F260" s="100"/>
      <c r="G260" s="102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3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  <c r="AG260" s="100"/>
      <c r="AH260" s="100"/>
      <c r="AI260" s="100"/>
      <c r="AJ260" s="100"/>
      <c r="AK260" s="100"/>
      <c r="AL260" s="100"/>
      <c r="AM260" s="100"/>
      <c r="AN260" s="100"/>
      <c r="AO260" s="100"/>
      <c r="AP260" s="100"/>
    </row>
    <row r="261" spans="1:42" ht="34.5" hidden="1" customHeight="1">
      <c r="A261" s="100"/>
      <c r="B261" s="101"/>
      <c r="C261" s="100"/>
      <c r="D261" s="100"/>
      <c r="E261" s="100"/>
      <c r="F261" s="100"/>
      <c r="G261" s="102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3"/>
      <c r="T261" s="100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  <c r="AF261" s="100"/>
      <c r="AG261" s="100"/>
      <c r="AH261" s="100"/>
      <c r="AI261" s="100"/>
      <c r="AJ261" s="100"/>
      <c r="AK261" s="100"/>
      <c r="AL261" s="100"/>
      <c r="AM261" s="100"/>
      <c r="AN261" s="100"/>
      <c r="AO261" s="100"/>
      <c r="AP261" s="100"/>
    </row>
    <row r="262" spans="1:42" ht="34.5" hidden="1" customHeight="1">
      <c r="A262" s="100"/>
      <c r="B262" s="101"/>
      <c r="C262" s="100"/>
      <c r="D262" s="100"/>
      <c r="E262" s="100"/>
      <c r="F262" s="100"/>
      <c r="G262" s="102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3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  <c r="AI262" s="100"/>
      <c r="AJ262" s="100"/>
      <c r="AK262" s="100"/>
      <c r="AL262" s="100"/>
      <c r="AM262" s="100"/>
      <c r="AN262" s="100"/>
      <c r="AO262" s="100"/>
      <c r="AP262" s="100"/>
    </row>
    <row r="263" spans="1:42" ht="34.5" hidden="1" customHeight="1">
      <c r="A263" s="100"/>
      <c r="B263" s="101"/>
      <c r="C263" s="100"/>
      <c r="D263" s="100"/>
      <c r="E263" s="100"/>
      <c r="F263" s="100"/>
      <c r="G263" s="102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3"/>
      <c r="T263" s="100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  <c r="AF263" s="100"/>
      <c r="AG263" s="100"/>
      <c r="AH263" s="100"/>
      <c r="AI263" s="100"/>
      <c r="AJ263" s="100"/>
      <c r="AK263" s="100"/>
      <c r="AL263" s="100"/>
      <c r="AM263" s="100"/>
      <c r="AN263" s="100"/>
      <c r="AO263" s="100"/>
      <c r="AP263" s="100"/>
    </row>
    <row r="264" spans="1:42" ht="34.5" hidden="1" customHeight="1">
      <c r="A264" s="100"/>
      <c r="B264" s="101"/>
      <c r="C264" s="100"/>
      <c r="D264" s="100"/>
      <c r="E264" s="100"/>
      <c r="F264" s="100"/>
      <c r="G264" s="102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3"/>
      <c r="T264" s="100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  <c r="AF264" s="100"/>
      <c r="AG264" s="100"/>
      <c r="AH264" s="100"/>
      <c r="AI264" s="100"/>
      <c r="AJ264" s="100"/>
      <c r="AK264" s="100"/>
      <c r="AL264" s="100"/>
      <c r="AM264" s="100"/>
      <c r="AN264" s="100"/>
      <c r="AO264" s="100"/>
      <c r="AP264" s="100"/>
    </row>
    <row r="265" spans="1:42" ht="34.5" hidden="1" customHeight="1">
      <c r="A265" s="100"/>
      <c r="B265" s="101"/>
      <c r="C265" s="100"/>
      <c r="D265" s="100"/>
      <c r="E265" s="100"/>
      <c r="F265" s="100"/>
      <c r="G265" s="102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3"/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  <c r="AF265" s="100"/>
      <c r="AG265" s="100"/>
      <c r="AH265" s="100"/>
      <c r="AI265" s="100"/>
      <c r="AJ265" s="100"/>
      <c r="AK265" s="100"/>
      <c r="AL265" s="100"/>
      <c r="AM265" s="100"/>
      <c r="AN265" s="100"/>
      <c r="AO265" s="100"/>
      <c r="AP265" s="100"/>
    </row>
    <row r="266" spans="1:42" ht="34.5" hidden="1" customHeight="1">
      <c r="A266" s="100"/>
      <c r="B266" s="101"/>
      <c r="C266" s="100"/>
      <c r="D266" s="100"/>
      <c r="E266" s="100"/>
      <c r="F266" s="100"/>
      <c r="G266" s="102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3"/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  <c r="AF266" s="100"/>
      <c r="AG266" s="100"/>
      <c r="AH266" s="100"/>
      <c r="AI266" s="100"/>
      <c r="AJ266" s="100"/>
      <c r="AK266" s="100"/>
      <c r="AL266" s="100"/>
      <c r="AM266" s="100"/>
      <c r="AN266" s="100"/>
      <c r="AO266" s="100"/>
      <c r="AP266" s="100"/>
    </row>
    <row r="267" spans="1:42" ht="34.5" hidden="1" customHeight="1">
      <c r="A267" s="100"/>
      <c r="B267" s="101"/>
      <c r="C267" s="100"/>
      <c r="D267" s="100"/>
      <c r="E267" s="100"/>
      <c r="F267" s="100"/>
      <c r="G267" s="102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3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  <c r="AH267" s="100"/>
      <c r="AI267" s="100"/>
      <c r="AJ267" s="100"/>
      <c r="AK267" s="100"/>
      <c r="AL267" s="100"/>
      <c r="AM267" s="100"/>
      <c r="AN267" s="100"/>
      <c r="AO267" s="100"/>
      <c r="AP267" s="100"/>
    </row>
    <row r="268" spans="1:42" ht="34.5" hidden="1" customHeight="1">
      <c r="A268" s="100"/>
      <c r="B268" s="101"/>
      <c r="C268" s="100"/>
      <c r="D268" s="100"/>
      <c r="E268" s="100"/>
      <c r="F268" s="100"/>
      <c r="G268" s="102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3"/>
      <c r="T268" s="100"/>
      <c r="U268" s="100"/>
      <c r="V268" s="100"/>
      <c r="W268" s="100"/>
      <c r="X268" s="100"/>
      <c r="Y268" s="100"/>
      <c r="Z268" s="100"/>
      <c r="AA268" s="100"/>
      <c r="AB268" s="100"/>
      <c r="AC268" s="100"/>
      <c r="AD268" s="100"/>
      <c r="AE268" s="100"/>
      <c r="AF268" s="100"/>
      <c r="AG268" s="100"/>
      <c r="AH268" s="100"/>
      <c r="AI268" s="100"/>
      <c r="AJ268" s="100"/>
      <c r="AK268" s="100"/>
      <c r="AL268" s="100"/>
      <c r="AM268" s="100"/>
      <c r="AN268" s="100"/>
      <c r="AO268" s="100"/>
      <c r="AP268" s="100"/>
    </row>
    <row r="269" spans="1:42" ht="34.5" hidden="1" customHeight="1">
      <c r="A269" s="100"/>
      <c r="B269" s="101"/>
      <c r="C269" s="100"/>
      <c r="D269" s="100"/>
      <c r="E269" s="100"/>
      <c r="F269" s="100"/>
      <c r="G269" s="102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3"/>
      <c r="T269" s="100"/>
      <c r="U269" s="100"/>
      <c r="V269" s="100"/>
      <c r="W269" s="100"/>
      <c r="X269" s="100"/>
      <c r="Y269" s="100"/>
      <c r="Z269" s="100"/>
      <c r="AA269" s="100"/>
      <c r="AB269" s="100"/>
      <c r="AC269" s="100"/>
      <c r="AD269" s="100"/>
      <c r="AE269" s="100"/>
      <c r="AF269" s="100"/>
      <c r="AG269" s="100"/>
      <c r="AH269" s="100"/>
      <c r="AI269" s="100"/>
      <c r="AJ269" s="100"/>
      <c r="AK269" s="100"/>
      <c r="AL269" s="100"/>
      <c r="AM269" s="100"/>
      <c r="AN269" s="100"/>
      <c r="AO269" s="100"/>
      <c r="AP269" s="100"/>
    </row>
    <row r="270" spans="1:42" ht="34.5" hidden="1" customHeight="1">
      <c r="A270" s="100"/>
      <c r="B270" s="101"/>
      <c r="C270" s="100"/>
      <c r="D270" s="100"/>
      <c r="E270" s="100"/>
      <c r="F270" s="100"/>
      <c r="G270" s="102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3"/>
      <c r="T270" s="100"/>
      <c r="U270" s="100"/>
      <c r="V270" s="100"/>
      <c r="W270" s="100"/>
      <c r="X270" s="100"/>
      <c r="Y270" s="100"/>
      <c r="Z270" s="100"/>
      <c r="AA270" s="100"/>
      <c r="AB270" s="100"/>
      <c r="AC270" s="100"/>
      <c r="AD270" s="100"/>
      <c r="AE270" s="100"/>
      <c r="AF270" s="100"/>
      <c r="AG270" s="100"/>
      <c r="AH270" s="100"/>
      <c r="AI270" s="100"/>
      <c r="AJ270" s="100"/>
      <c r="AK270" s="100"/>
      <c r="AL270" s="100"/>
      <c r="AM270" s="100"/>
      <c r="AN270" s="100"/>
      <c r="AO270" s="100"/>
      <c r="AP270" s="100"/>
    </row>
    <row r="271" spans="1:42" ht="34.5" hidden="1" customHeight="1">
      <c r="A271" s="100"/>
      <c r="B271" s="101"/>
      <c r="C271" s="100"/>
      <c r="D271" s="100"/>
      <c r="E271" s="100"/>
      <c r="F271" s="100"/>
      <c r="G271" s="102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3"/>
      <c r="T271" s="100"/>
      <c r="U271" s="100"/>
      <c r="V271" s="100"/>
      <c r="W271" s="100"/>
      <c r="X271" s="100"/>
      <c r="Y271" s="100"/>
      <c r="Z271" s="100"/>
      <c r="AA271" s="100"/>
      <c r="AB271" s="100"/>
      <c r="AC271" s="100"/>
      <c r="AD271" s="100"/>
      <c r="AE271" s="100"/>
      <c r="AF271" s="100"/>
      <c r="AG271" s="100"/>
      <c r="AH271" s="100"/>
      <c r="AI271" s="100"/>
      <c r="AJ271" s="100"/>
      <c r="AK271" s="100"/>
      <c r="AL271" s="100"/>
      <c r="AM271" s="100"/>
      <c r="AN271" s="100"/>
      <c r="AO271" s="100"/>
      <c r="AP271" s="100"/>
    </row>
    <row r="272" spans="1:42" ht="34.5" hidden="1" customHeight="1">
      <c r="A272" s="100"/>
      <c r="B272" s="101"/>
      <c r="C272" s="100"/>
      <c r="D272" s="100"/>
      <c r="E272" s="100"/>
      <c r="F272" s="100"/>
      <c r="G272" s="102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3"/>
      <c r="T272" s="100"/>
      <c r="U272" s="100"/>
      <c r="V272" s="100"/>
      <c r="W272" s="100"/>
      <c r="X272" s="100"/>
      <c r="Y272" s="100"/>
      <c r="Z272" s="100"/>
      <c r="AA272" s="100"/>
      <c r="AB272" s="100"/>
      <c r="AC272" s="100"/>
      <c r="AD272" s="100"/>
      <c r="AE272" s="100"/>
      <c r="AF272" s="100"/>
      <c r="AG272" s="100"/>
      <c r="AH272" s="100"/>
      <c r="AI272" s="100"/>
      <c r="AJ272" s="100"/>
      <c r="AK272" s="100"/>
      <c r="AL272" s="100"/>
      <c r="AM272" s="100"/>
      <c r="AN272" s="100"/>
      <c r="AO272" s="100"/>
      <c r="AP272" s="100"/>
    </row>
    <row r="273" spans="1:42" ht="34.5" hidden="1" customHeight="1">
      <c r="A273" s="100"/>
      <c r="B273" s="101"/>
      <c r="C273" s="100"/>
      <c r="D273" s="100"/>
      <c r="E273" s="100"/>
      <c r="F273" s="100"/>
      <c r="G273" s="102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3"/>
      <c r="T273" s="100"/>
      <c r="U273" s="100"/>
      <c r="V273" s="100"/>
      <c r="W273" s="100"/>
      <c r="X273" s="100"/>
      <c r="Y273" s="100"/>
      <c r="Z273" s="100"/>
      <c r="AA273" s="100"/>
      <c r="AB273" s="100"/>
      <c r="AC273" s="100"/>
      <c r="AD273" s="100"/>
      <c r="AE273" s="100"/>
      <c r="AF273" s="100"/>
      <c r="AG273" s="100"/>
      <c r="AH273" s="100"/>
      <c r="AI273" s="100"/>
      <c r="AJ273" s="100"/>
      <c r="AK273" s="100"/>
      <c r="AL273" s="100"/>
      <c r="AM273" s="100"/>
      <c r="AN273" s="100"/>
      <c r="AO273" s="100"/>
      <c r="AP273" s="100"/>
    </row>
    <row r="274" spans="1:42" ht="34.5" hidden="1" customHeight="1">
      <c r="A274" s="100"/>
      <c r="B274" s="101"/>
      <c r="C274" s="100"/>
      <c r="D274" s="100"/>
      <c r="E274" s="100"/>
      <c r="F274" s="100"/>
      <c r="G274" s="102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3"/>
      <c r="T274" s="100"/>
      <c r="U274" s="100"/>
      <c r="V274" s="100"/>
      <c r="W274" s="100"/>
      <c r="X274" s="100"/>
      <c r="Y274" s="100"/>
      <c r="Z274" s="100"/>
      <c r="AA274" s="100"/>
      <c r="AB274" s="100"/>
      <c r="AC274" s="100"/>
      <c r="AD274" s="100"/>
      <c r="AE274" s="100"/>
      <c r="AF274" s="100"/>
      <c r="AG274" s="100"/>
      <c r="AH274" s="100"/>
      <c r="AI274" s="100"/>
      <c r="AJ274" s="100"/>
      <c r="AK274" s="100"/>
      <c r="AL274" s="100"/>
      <c r="AM274" s="100"/>
      <c r="AN274" s="100"/>
      <c r="AO274" s="100"/>
      <c r="AP274" s="100"/>
    </row>
    <row r="275" spans="1:42" ht="34.5" hidden="1" customHeight="1">
      <c r="A275" s="100"/>
      <c r="B275" s="101"/>
      <c r="C275" s="100"/>
      <c r="D275" s="100"/>
      <c r="E275" s="100"/>
      <c r="F275" s="100"/>
      <c r="G275" s="102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3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100"/>
      <c r="AI275" s="100"/>
      <c r="AJ275" s="100"/>
      <c r="AK275" s="100"/>
      <c r="AL275" s="100"/>
      <c r="AM275" s="100"/>
      <c r="AN275" s="100"/>
      <c r="AO275" s="100"/>
      <c r="AP275" s="100"/>
    </row>
    <row r="276" spans="1:42" ht="34.5" hidden="1" customHeight="1">
      <c r="A276" s="100"/>
      <c r="B276" s="101"/>
      <c r="C276" s="100"/>
      <c r="D276" s="100"/>
      <c r="E276" s="100"/>
      <c r="F276" s="100"/>
      <c r="G276" s="102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3"/>
      <c r="T276" s="100"/>
      <c r="U276" s="100"/>
      <c r="V276" s="100"/>
      <c r="W276" s="100"/>
      <c r="X276" s="100"/>
      <c r="Y276" s="100"/>
      <c r="Z276" s="100"/>
      <c r="AA276" s="100"/>
      <c r="AB276" s="100"/>
      <c r="AC276" s="100"/>
      <c r="AD276" s="100"/>
      <c r="AE276" s="100"/>
      <c r="AF276" s="100"/>
      <c r="AG276" s="100"/>
      <c r="AH276" s="100"/>
      <c r="AI276" s="100"/>
      <c r="AJ276" s="100"/>
      <c r="AK276" s="100"/>
      <c r="AL276" s="100"/>
      <c r="AM276" s="100"/>
      <c r="AN276" s="100"/>
      <c r="AO276" s="100"/>
      <c r="AP276" s="100"/>
    </row>
    <row r="277" spans="1:42" ht="34.5" hidden="1" customHeight="1">
      <c r="A277" s="100"/>
      <c r="B277" s="101"/>
      <c r="C277" s="100"/>
      <c r="D277" s="100"/>
      <c r="E277" s="100"/>
      <c r="F277" s="100"/>
      <c r="G277" s="102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3"/>
      <c r="T277" s="100"/>
      <c r="U277" s="100"/>
      <c r="V277" s="100"/>
      <c r="W277" s="100"/>
      <c r="X277" s="100"/>
      <c r="Y277" s="100"/>
      <c r="Z277" s="100"/>
      <c r="AA277" s="100"/>
      <c r="AB277" s="100"/>
      <c r="AC277" s="100"/>
      <c r="AD277" s="100"/>
      <c r="AE277" s="100"/>
      <c r="AF277" s="100"/>
      <c r="AG277" s="100"/>
      <c r="AH277" s="100"/>
      <c r="AI277" s="100"/>
      <c r="AJ277" s="100"/>
      <c r="AK277" s="100"/>
      <c r="AL277" s="100"/>
      <c r="AM277" s="100"/>
      <c r="AN277" s="100"/>
      <c r="AO277" s="100"/>
      <c r="AP277" s="100"/>
    </row>
    <row r="278" spans="1:42" ht="34.5" hidden="1" customHeight="1">
      <c r="A278" s="100"/>
      <c r="B278" s="101"/>
      <c r="C278" s="100"/>
      <c r="D278" s="100"/>
      <c r="E278" s="100"/>
      <c r="F278" s="100"/>
      <c r="G278" s="102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3"/>
      <c r="T278" s="100"/>
      <c r="U278" s="100"/>
      <c r="V278" s="100"/>
      <c r="W278" s="100"/>
      <c r="X278" s="100"/>
      <c r="Y278" s="100"/>
      <c r="Z278" s="100"/>
      <c r="AA278" s="100"/>
      <c r="AB278" s="100"/>
      <c r="AC278" s="100"/>
      <c r="AD278" s="100"/>
      <c r="AE278" s="100"/>
      <c r="AF278" s="100"/>
      <c r="AG278" s="100"/>
      <c r="AH278" s="100"/>
      <c r="AI278" s="100"/>
      <c r="AJ278" s="100"/>
      <c r="AK278" s="100"/>
      <c r="AL278" s="100"/>
      <c r="AM278" s="100"/>
      <c r="AN278" s="100"/>
      <c r="AO278" s="100"/>
      <c r="AP278" s="100"/>
    </row>
    <row r="279" spans="1:42" ht="34.5" hidden="1" customHeight="1">
      <c r="A279" s="100"/>
      <c r="B279" s="101"/>
      <c r="C279" s="100"/>
      <c r="D279" s="100"/>
      <c r="E279" s="100"/>
      <c r="F279" s="100"/>
      <c r="G279" s="102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3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100"/>
      <c r="AN279" s="100"/>
      <c r="AO279" s="100"/>
      <c r="AP279" s="100"/>
    </row>
    <row r="280" spans="1:42" ht="34.5" hidden="1" customHeight="1">
      <c r="A280" s="100"/>
      <c r="B280" s="101"/>
      <c r="C280" s="100"/>
      <c r="D280" s="100"/>
      <c r="E280" s="100"/>
      <c r="F280" s="100"/>
      <c r="G280" s="102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3"/>
      <c r="T280" s="100"/>
      <c r="U280" s="100"/>
      <c r="V280" s="100"/>
      <c r="W280" s="100"/>
      <c r="X280" s="100"/>
      <c r="Y280" s="100"/>
      <c r="Z280" s="100"/>
      <c r="AA280" s="100"/>
      <c r="AB280" s="100"/>
      <c r="AC280" s="100"/>
      <c r="AD280" s="100"/>
      <c r="AE280" s="100"/>
      <c r="AF280" s="100"/>
      <c r="AG280" s="100"/>
      <c r="AH280" s="100"/>
      <c r="AI280" s="100"/>
      <c r="AJ280" s="100"/>
      <c r="AK280" s="100"/>
      <c r="AL280" s="100"/>
      <c r="AM280" s="100"/>
      <c r="AN280" s="100"/>
      <c r="AO280" s="100"/>
      <c r="AP280" s="100"/>
    </row>
    <row r="281" spans="1:42" ht="34.5" hidden="1" customHeight="1">
      <c r="A281" s="100"/>
      <c r="B281" s="101"/>
      <c r="C281" s="100"/>
      <c r="D281" s="100"/>
      <c r="E281" s="100"/>
      <c r="F281" s="100"/>
      <c r="G281" s="102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3"/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  <c r="AD281" s="100"/>
      <c r="AE281" s="100"/>
      <c r="AF281" s="100"/>
      <c r="AG281" s="100"/>
      <c r="AH281" s="100"/>
      <c r="AI281" s="100"/>
      <c r="AJ281" s="100"/>
      <c r="AK281" s="100"/>
      <c r="AL281" s="100"/>
      <c r="AM281" s="100"/>
      <c r="AN281" s="100"/>
      <c r="AO281" s="100"/>
      <c r="AP281" s="100"/>
    </row>
    <row r="282" spans="1:42" ht="34.5" hidden="1" customHeight="1">
      <c r="A282" s="100"/>
      <c r="B282" s="101"/>
      <c r="C282" s="100"/>
      <c r="D282" s="100"/>
      <c r="E282" s="100"/>
      <c r="F282" s="100"/>
      <c r="G282" s="102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3"/>
      <c r="T282" s="100"/>
      <c r="U282" s="100"/>
      <c r="V282" s="100"/>
      <c r="W282" s="100"/>
      <c r="X282" s="100"/>
      <c r="Y282" s="100"/>
      <c r="Z282" s="100"/>
      <c r="AA282" s="100"/>
      <c r="AB282" s="100"/>
      <c r="AC282" s="100"/>
      <c r="AD282" s="100"/>
      <c r="AE282" s="100"/>
      <c r="AF282" s="100"/>
      <c r="AG282" s="100"/>
      <c r="AH282" s="100"/>
      <c r="AI282" s="100"/>
      <c r="AJ282" s="100"/>
      <c r="AK282" s="100"/>
      <c r="AL282" s="100"/>
      <c r="AM282" s="100"/>
      <c r="AN282" s="100"/>
      <c r="AO282" s="100"/>
      <c r="AP282" s="100"/>
    </row>
    <row r="283" spans="1:42" ht="34.5" hidden="1" customHeight="1">
      <c r="A283" s="100"/>
      <c r="B283" s="101"/>
      <c r="C283" s="100"/>
      <c r="D283" s="100"/>
      <c r="E283" s="100"/>
      <c r="F283" s="100"/>
      <c r="G283" s="102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3"/>
      <c r="T283" s="100"/>
      <c r="U283" s="100"/>
      <c r="V283" s="100"/>
      <c r="W283" s="100"/>
      <c r="X283" s="100"/>
      <c r="Y283" s="100"/>
      <c r="Z283" s="100"/>
      <c r="AA283" s="100"/>
      <c r="AB283" s="100"/>
      <c r="AC283" s="100"/>
      <c r="AD283" s="100"/>
      <c r="AE283" s="100"/>
      <c r="AF283" s="100"/>
      <c r="AG283" s="100"/>
      <c r="AH283" s="100"/>
      <c r="AI283" s="100"/>
      <c r="AJ283" s="100"/>
      <c r="AK283" s="100"/>
      <c r="AL283" s="100"/>
      <c r="AM283" s="100"/>
      <c r="AN283" s="100"/>
      <c r="AO283" s="100"/>
      <c r="AP283" s="100"/>
    </row>
    <row r="284" spans="1:42" ht="34.5" hidden="1" customHeight="1">
      <c r="A284" s="100"/>
      <c r="B284" s="101"/>
      <c r="C284" s="100"/>
      <c r="D284" s="100"/>
      <c r="E284" s="100"/>
      <c r="F284" s="100"/>
      <c r="G284" s="102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3"/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  <c r="AD284" s="100"/>
      <c r="AE284" s="100"/>
      <c r="AF284" s="100"/>
      <c r="AG284" s="100"/>
      <c r="AH284" s="100"/>
      <c r="AI284" s="100"/>
      <c r="AJ284" s="100"/>
      <c r="AK284" s="100"/>
      <c r="AL284" s="100"/>
      <c r="AM284" s="100"/>
      <c r="AN284" s="100"/>
      <c r="AO284" s="100"/>
      <c r="AP284" s="100"/>
    </row>
    <row r="285" spans="1:42" ht="34.5" hidden="1" customHeight="1">
      <c r="A285" s="100"/>
      <c r="B285" s="101"/>
      <c r="C285" s="100"/>
      <c r="D285" s="100"/>
      <c r="E285" s="100"/>
      <c r="F285" s="100"/>
      <c r="G285" s="102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3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  <c r="AF285" s="100"/>
      <c r="AG285" s="100"/>
      <c r="AH285" s="100"/>
      <c r="AI285" s="100"/>
      <c r="AJ285" s="100"/>
      <c r="AK285" s="100"/>
      <c r="AL285" s="100"/>
      <c r="AM285" s="100"/>
      <c r="AN285" s="100"/>
      <c r="AO285" s="100"/>
      <c r="AP285" s="100"/>
    </row>
    <row r="286" spans="1:42" ht="34.5" hidden="1" customHeight="1">
      <c r="A286" s="100"/>
      <c r="B286" s="101"/>
      <c r="C286" s="100"/>
      <c r="D286" s="100"/>
      <c r="E286" s="100"/>
      <c r="F286" s="100"/>
      <c r="G286" s="102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3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  <c r="AF286" s="100"/>
      <c r="AG286" s="100"/>
      <c r="AH286" s="100"/>
      <c r="AI286" s="100"/>
      <c r="AJ286" s="100"/>
      <c r="AK286" s="100"/>
      <c r="AL286" s="100"/>
      <c r="AM286" s="100"/>
      <c r="AN286" s="100"/>
      <c r="AO286" s="100"/>
      <c r="AP286" s="100"/>
    </row>
    <row r="287" spans="1:42" ht="34.5" hidden="1" customHeight="1">
      <c r="A287" s="100"/>
      <c r="B287" s="101"/>
      <c r="C287" s="100"/>
      <c r="D287" s="100"/>
      <c r="E287" s="100"/>
      <c r="F287" s="100"/>
      <c r="G287" s="102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3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  <c r="AF287" s="100"/>
      <c r="AG287" s="100"/>
      <c r="AH287" s="100"/>
      <c r="AI287" s="100"/>
      <c r="AJ287" s="100"/>
      <c r="AK287" s="100"/>
      <c r="AL287" s="100"/>
      <c r="AM287" s="100"/>
      <c r="AN287" s="100"/>
      <c r="AO287" s="100"/>
      <c r="AP287" s="100"/>
    </row>
    <row r="288" spans="1:42" ht="34.5" hidden="1" customHeight="1">
      <c r="A288" s="100"/>
      <c r="B288" s="101"/>
      <c r="C288" s="100"/>
      <c r="D288" s="100"/>
      <c r="E288" s="100"/>
      <c r="F288" s="100"/>
      <c r="G288" s="102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3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  <c r="AF288" s="100"/>
      <c r="AG288" s="100"/>
      <c r="AH288" s="100"/>
      <c r="AI288" s="100"/>
      <c r="AJ288" s="100"/>
      <c r="AK288" s="100"/>
      <c r="AL288" s="100"/>
      <c r="AM288" s="100"/>
      <c r="AN288" s="100"/>
      <c r="AO288" s="100"/>
      <c r="AP288" s="100"/>
    </row>
    <row r="289" spans="1:42" ht="34.5" hidden="1" customHeight="1">
      <c r="A289" s="100"/>
      <c r="B289" s="101"/>
      <c r="C289" s="100"/>
      <c r="D289" s="100"/>
      <c r="E289" s="100"/>
      <c r="F289" s="100"/>
      <c r="G289" s="102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3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  <c r="AF289" s="100"/>
      <c r="AG289" s="100"/>
      <c r="AH289" s="100"/>
      <c r="AI289" s="100"/>
      <c r="AJ289" s="100"/>
      <c r="AK289" s="100"/>
      <c r="AL289" s="100"/>
      <c r="AM289" s="100"/>
      <c r="AN289" s="100"/>
      <c r="AO289" s="100"/>
      <c r="AP289" s="100"/>
    </row>
    <row r="290" spans="1:42" ht="34.5" hidden="1" customHeight="1">
      <c r="A290" s="100"/>
      <c r="B290" s="101"/>
      <c r="C290" s="100"/>
      <c r="D290" s="100"/>
      <c r="E290" s="100"/>
      <c r="F290" s="100"/>
      <c r="G290" s="102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3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  <c r="AF290" s="100"/>
      <c r="AG290" s="100"/>
      <c r="AH290" s="100"/>
      <c r="AI290" s="100"/>
      <c r="AJ290" s="100"/>
      <c r="AK290" s="100"/>
      <c r="AL290" s="100"/>
      <c r="AM290" s="100"/>
      <c r="AN290" s="100"/>
      <c r="AO290" s="100"/>
      <c r="AP290" s="100"/>
    </row>
    <row r="291" spans="1:42" ht="34.5" hidden="1" customHeight="1">
      <c r="A291" s="100"/>
      <c r="B291" s="101"/>
      <c r="C291" s="100"/>
      <c r="D291" s="100"/>
      <c r="E291" s="100"/>
      <c r="F291" s="100"/>
      <c r="G291" s="102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3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</row>
    <row r="292" spans="1:42" ht="34.5" hidden="1" customHeight="1">
      <c r="A292" s="100"/>
      <c r="B292" s="101"/>
      <c r="C292" s="100"/>
      <c r="D292" s="100"/>
      <c r="E292" s="100"/>
      <c r="F292" s="100"/>
      <c r="G292" s="102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3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  <c r="AF292" s="100"/>
      <c r="AG292" s="100"/>
      <c r="AH292" s="100"/>
      <c r="AI292" s="100"/>
      <c r="AJ292" s="100"/>
      <c r="AK292" s="100"/>
      <c r="AL292" s="100"/>
      <c r="AM292" s="100"/>
      <c r="AN292" s="100"/>
      <c r="AO292" s="100"/>
      <c r="AP292" s="100"/>
    </row>
    <row r="293" spans="1:42" ht="34.5" hidden="1" customHeight="1">
      <c r="A293" s="100"/>
      <c r="B293" s="101"/>
      <c r="C293" s="100"/>
      <c r="D293" s="100"/>
      <c r="E293" s="100"/>
      <c r="F293" s="100"/>
      <c r="G293" s="102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3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  <c r="AF293" s="100"/>
      <c r="AG293" s="100"/>
      <c r="AH293" s="100"/>
      <c r="AI293" s="100"/>
      <c r="AJ293" s="100"/>
      <c r="AK293" s="100"/>
      <c r="AL293" s="100"/>
      <c r="AM293" s="100"/>
      <c r="AN293" s="100"/>
      <c r="AO293" s="100"/>
      <c r="AP293" s="100"/>
    </row>
    <row r="294" spans="1:42" ht="34.5" hidden="1" customHeight="1">
      <c r="A294" s="100"/>
      <c r="B294" s="101"/>
      <c r="C294" s="100"/>
      <c r="D294" s="100"/>
      <c r="E294" s="100"/>
      <c r="F294" s="100"/>
      <c r="G294" s="102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3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  <c r="AF294" s="100"/>
      <c r="AG294" s="100"/>
      <c r="AH294" s="100"/>
      <c r="AI294" s="100"/>
      <c r="AJ294" s="100"/>
      <c r="AK294" s="100"/>
      <c r="AL294" s="100"/>
      <c r="AM294" s="100"/>
      <c r="AN294" s="100"/>
      <c r="AO294" s="100"/>
      <c r="AP294" s="100"/>
    </row>
    <row r="295" spans="1:42" ht="34.5" hidden="1" customHeight="1">
      <c r="A295" s="100"/>
      <c r="B295" s="101"/>
      <c r="C295" s="100"/>
      <c r="D295" s="100"/>
      <c r="E295" s="100"/>
      <c r="F295" s="100"/>
      <c r="G295" s="102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3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  <c r="AF295" s="100"/>
      <c r="AG295" s="100"/>
      <c r="AH295" s="100"/>
      <c r="AI295" s="100"/>
      <c r="AJ295" s="100"/>
      <c r="AK295" s="100"/>
      <c r="AL295" s="100"/>
      <c r="AM295" s="100"/>
      <c r="AN295" s="100"/>
      <c r="AO295" s="100"/>
      <c r="AP295" s="100"/>
    </row>
    <row r="296" spans="1:42" ht="34.5" hidden="1" customHeight="1">
      <c r="A296" s="100"/>
      <c r="B296" s="101"/>
      <c r="C296" s="100"/>
      <c r="D296" s="100"/>
      <c r="E296" s="100"/>
      <c r="F296" s="100"/>
      <c r="G296" s="102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3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  <c r="AF296" s="100"/>
      <c r="AG296" s="100"/>
      <c r="AH296" s="100"/>
      <c r="AI296" s="100"/>
      <c r="AJ296" s="100"/>
      <c r="AK296" s="100"/>
      <c r="AL296" s="100"/>
      <c r="AM296" s="100"/>
      <c r="AN296" s="100"/>
      <c r="AO296" s="100"/>
      <c r="AP296" s="100"/>
    </row>
    <row r="297" spans="1:42" ht="34.5" hidden="1" customHeight="1">
      <c r="A297" s="100"/>
      <c r="B297" s="101"/>
      <c r="C297" s="100"/>
      <c r="D297" s="100"/>
      <c r="E297" s="100"/>
      <c r="F297" s="100"/>
      <c r="G297" s="102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3"/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  <c r="AD297" s="100"/>
      <c r="AE297" s="100"/>
      <c r="AF297" s="100"/>
      <c r="AG297" s="100"/>
      <c r="AH297" s="100"/>
      <c r="AI297" s="100"/>
      <c r="AJ297" s="100"/>
      <c r="AK297" s="100"/>
      <c r="AL297" s="100"/>
      <c r="AM297" s="100"/>
      <c r="AN297" s="100"/>
      <c r="AO297" s="100"/>
      <c r="AP297" s="100"/>
    </row>
    <row r="298" spans="1:42" ht="34.5" hidden="1" customHeight="1">
      <c r="A298" s="100"/>
      <c r="B298" s="101"/>
      <c r="C298" s="100"/>
      <c r="D298" s="100"/>
      <c r="E298" s="100"/>
      <c r="F298" s="100"/>
      <c r="G298" s="102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3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  <c r="AF298" s="100"/>
      <c r="AG298" s="100"/>
      <c r="AH298" s="100"/>
      <c r="AI298" s="100"/>
      <c r="AJ298" s="100"/>
      <c r="AK298" s="100"/>
      <c r="AL298" s="100"/>
      <c r="AM298" s="100"/>
      <c r="AN298" s="100"/>
      <c r="AO298" s="100"/>
      <c r="AP298" s="100"/>
    </row>
    <row r="299" spans="1:42" ht="34.5" hidden="1" customHeight="1">
      <c r="A299" s="100"/>
      <c r="B299" s="101"/>
      <c r="C299" s="100"/>
      <c r="D299" s="100"/>
      <c r="E299" s="100"/>
      <c r="F299" s="100"/>
      <c r="G299" s="102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3"/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  <c r="AD299" s="100"/>
      <c r="AE299" s="100"/>
      <c r="AF299" s="100"/>
      <c r="AG299" s="100"/>
      <c r="AH299" s="100"/>
      <c r="AI299" s="100"/>
      <c r="AJ299" s="100"/>
      <c r="AK299" s="100"/>
      <c r="AL299" s="100"/>
      <c r="AM299" s="100"/>
      <c r="AN299" s="100"/>
      <c r="AO299" s="100"/>
      <c r="AP299" s="100"/>
    </row>
    <row r="300" spans="1:42" ht="34.5" hidden="1" customHeight="1">
      <c r="A300" s="100"/>
      <c r="B300" s="101"/>
      <c r="C300" s="100"/>
      <c r="D300" s="100"/>
      <c r="E300" s="100"/>
      <c r="F300" s="100"/>
      <c r="G300" s="102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3"/>
      <c r="T300" s="100"/>
      <c r="U300" s="100"/>
      <c r="V300" s="100"/>
      <c r="W300" s="100"/>
      <c r="X300" s="100"/>
      <c r="Y300" s="100"/>
      <c r="Z300" s="100"/>
      <c r="AA300" s="100"/>
      <c r="AB300" s="100"/>
      <c r="AC300" s="100"/>
      <c r="AD300" s="100"/>
      <c r="AE300" s="100"/>
      <c r="AF300" s="100"/>
      <c r="AG300" s="100"/>
      <c r="AH300" s="100"/>
      <c r="AI300" s="100"/>
      <c r="AJ300" s="100"/>
      <c r="AK300" s="100"/>
      <c r="AL300" s="100"/>
      <c r="AM300" s="100"/>
      <c r="AN300" s="100"/>
      <c r="AO300" s="100"/>
      <c r="AP300" s="100"/>
    </row>
    <row r="301" spans="1:42" ht="34.5" hidden="1" customHeight="1">
      <c r="A301" s="100"/>
      <c r="B301" s="101"/>
      <c r="C301" s="100"/>
      <c r="D301" s="100"/>
      <c r="E301" s="100"/>
      <c r="F301" s="100"/>
      <c r="G301" s="102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3"/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  <c r="AE301" s="100"/>
      <c r="AF301" s="100"/>
      <c r="AG301" s="100"/>
      <c r="AH301" s="100"/>
      <c r="AI301" s="100"/>
      <c r="AJ301" s="100"/>
      <c r="AK301" s="100"/>
      <c r="AL301" s="100"/>
      <c r="AM301" s="100"/>
      <c r="AN301" s="100"/>
      <c r="AO301" s="100"/>
      <c r="AP301" s="100"/>
    </row>
    <row r="302" spans="1:42" ht="34.5" hidden="1" customHeight="1">
      <c r="A302" s="100"/>
      <c r="B302" s="101"/>
      <c r="C302" s="100"/>
      <c r="D302" s="100"/>
      <c r="E302" s="100"/>
      <c r="F302" s="100"/>
      <c r="G302" s="102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3"/>
      <c r="T302" s="100"/>
      <c r="U302" s="100"/>
      <c r="V302" s="100"/>
      <c r="W302" s="100"/>
      <c r="X302" s="100"/>
      <c r="Y302" s="100"/>
      <c r="Z302" s="100"/>
      <c r="AA302" s="100"/>
      <c r="AB302" s="100"/>
      <c r="AC302" s="100"/>
      <c r="AD302" s="100"/>
      <c r="AE302" s="100"/>
      <c r="AF302" s="100"/>
      <c r="AG302" s="100"/>
      <c r="AH302" s="100"/>
      <c r="AI302" s="100"/>
      <c r="AJ302" s="100"/>
      <c r="AK302" s="100"/>
      <c r="AL302" s="100"/>
      <c r="AM302" s="100"/>
      <c r="AN302" s="100"/>
      <c r="AO302" s="100"/>
      <c r="AP302" s="100"/>
    </row>
    <row r="303" spans="1:42" ht="34.5" hidden="1" customHeight="1">
      <c r="A303" s="100"/>
      <c r="B303" s="101"/>
      <c r="C303" s="100"/>
      <c r="D303" s="100"/>
      <c r="E303" s="100"/>
      <c r="F303" s="100"/>
      <c r="G303" s="102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3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  <c r="AG303" s="100"/>
      <c r="AH303" s="100"/>
      <c r="AI303" s="100"/>
      <c r="AJ303" s="100"/>
      <c r="AK303" s="100"/>
      <c r="AL303" s="100"/>
      <c r="AM303" s="100"/>
      <c r="AN303" s="100"/>
      <c r="AO303" s="100"/>
      <c r="AP303" s="100"/>
    </row>
    <row r="304" spans="1:42" ht="34.5" hidden="1" customHeight="1">
      <c r="A304" s="100"/>
      <c r="B304" s="101"/>
      <c r="C304" s="100"/>
      <c r="D304" s="100"/>
      <c r="E304" s="100"/>
      <c r="F304" s="100"/>
      <c r="G304" s="102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3"/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  <c r="AE304" s="100"/>
      <c r="AF304" s="100"/>
      <c r="AG304" s="100"/>
      <c r="AH304" s="100"/>
      <c r="AI304" s="100"/>
      <c r="AJ304" s="100"/>
      <c r="AK304" s="100"/>
      <c r="AL304" s="100"/>
      <c r="AM304" s="100"/>
      <c r="AN304" s="100"/>
      <c r="AO304" s="100"/>
      <c r="AP304" s="100"/>
    </row>
    <row r="305" spans="1:42" ht="34.5" hidden="1" customHeight="1">
      <c r="A305" s="100"/>
      <c r="B305" s="101"/>
      <c r="C305" s="100"/>
      <c r="D305" s="100"/>
      <c r="E305" s="100"/>
      <c r="F305" s="100"/>
      <c r="G305" s="102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3"/>
      <c r="T305" s="100"/>
      <c r="U305" s="100"/>
      <c r="V305" s="100"/>
      <c r="W305" s="100"/>
      <c r="X305" s="100"/>
      <c r="Y305" s="100"/>
      <c r="Z305" s="100"/>
      <c r="AA305" s="100"/>
      <c r="AB305" s="100"/>
      <c r="AC305" s="100"/>
      <c r="AD305" s="100"/>
      <c r="AE305" s="100"/>
      <c r="AF305" s="100"/>
      <c r="AG305" s="100"/>
      <c r="AH305" s="100"/>
      <c r="AI305" s="100"/>
      <c r="AJ305" s="100"/>
      <c r="AK305" s="100"/>
      <c r="AL305" s="100"/>
      <c r="AM305" s="100"/>
      <c r="AN305" s="100"/>
      <c r="AO305" s="100"/>
      <c r="AP305" s="100"/>
    </row>
    <row r="306" spans="1:42" ht="34.5" hidden="1" customHeight="1">
      <c r="A306" s="100"/>
      <c r="B306" s="101"/>
      <c r="C306" s="100"/>
      <c r="D306" s="100"/>
      <c r="E306" s="100"/>
      <c r="F306" s="100"/>
      <c r="G306" s="102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3"/>
      <c r="T306" s="100"/>
      <c r="U306" s="100"/>
      <c r="V306" s="100"/>
      <c r="W306" s="100"/>
      <c r="X306" s="100"/>
      <c r="Y306" s="100"/>
      <c r="Z306" s="100"/>
      <c r="AA306" s="100"/>
      <c r="AB306" s="100"/>
      <c r="AC306" s="100"/>
      <c r="AD306" s="100"/>
      <c r="AE306" s="100"/>
      <c r="AF306" s="100"/>
      <c r="AG306" s="100"/>
      <c r="AH306" s="100"/>
      <c r="AI306" s="100"/>
      <c r="AJ306" s="100"/>
      <c r="AK306" s="100"/>
      <c r="AL306" s="100"/>
      <c r="AM306" s="100"/>
      <c r="AN306" s="100"/>
      <c r="AO306" s="100"/>
      <c r="AP306" s="100"/>
    </row>
    <row r="307" spans="1:42" ht="34.5" hidden="1" customHeight="1">
      <c r="A307" s="100"/>
      <c r="B307" s="101"/>
      <c r="C307" s="100"/>
      <c r="D307" s="100"/>
      <c r="E307" s="100"/>
      <c r="F307" s="100"/>
      <c r="G307" s="102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3"/>
      <c r="T307" s="100"/>
      <c r="U307" s="100"/>
      <c r="V307" s="100"/>
      <c r="W307" s="100"/>
      <c r="X307" s="100"/>
      <c r="Y307" s="100"/>
      <c r="Z307" s="100"/>
      <c r="AA307" s="100"/>
      <c r="AB307" s="100"/>
      <c r="AC307" s="100"/>
      <c r="AD307" s="100"/>
      <c r="AE307" s="100"/>
      <c r="AF307" s="100"/>
      <c r="AG307" s="100"/>
      <c r="AH307" s="100"/>
      <c r="AI307" s="100"/>
      <c r="AJ307" s="100"/>
      <c r="AK307" s="100"/>
      <c r="AL307" s="100"/>
      <c r="AM307" s="100"/>
      <c r="AN307" s="100"/>
      <c r="AO307" s="100"/>
      <c r="AP307" s="100"/>
    </row>
    <row r="308" spans="1:42" ht="34.5" hidden="1" customHeight="1">
      <c r="A308" s="100"/>
      <c r="B308" s="101"/>
      <c r="C308" s="100"/>
      <c r="D308" s="100"/>
      <c r="E308" s="100"/>
      <c r="F308" s="100"/>
      <c r="G308" s="102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3"/>
      <c r="T308" s="100"/>
      <c r="U308" s="100"/>
      <c r="V308" s="100"/>
      <c r="W308" s="100"/>
      <c r="X308" s="100"/>
      <c r="Y308" s="100"/>
      <c r="Z308" s="100"/>
      <c r="AA308" s="100"/>
      <c r="AB308" s="100"/>
      <c r="AC308" s="100"/>
      <c r="AD308" s="100"/>
      <c r="AE308" s="100"/>
      <c r="AF308" s="100"/>
      <c r="AG308" s="100"/>
      <c r="AH308" s="100"/>
      <c r="AI308" s="100"/>
      <c r="AJ308" s="100"/>
      <c r="AK308" s="100"/>
      <c r="AL308" s="100"/>
      <c r="AM308" s="100"/>
      <c r="AN308" s="100"/>
      <c r="AO308" s="100"/>
      <c r="AP308" s="100"/>
    </row>
    <row r="309" spans="1:42" ht="34.5" hidden="1" customHeight="1">
      <c r="A309" s="100"/>
      <c r="B309" s="101"/>
      <c r="C309" s="100"/>
      <c r="D309" s="100"/>
      <c r="E309" s="100"/>
      <c r="F309" s="100"/>
      <c r="G309" s="102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3"/>
      <c r="T309" s="100"/>
      <c r="U309" s="100"/>
      <c r="V309" s="100"/>
      <c r="W309" s="100"/>
      <c r="X309" s="100"/>
      <c r="Y309" s="100"/>
      <c r="Z309" s="100"/>
      <c r="AA309" s="100"/>
      <c r="AB309" s="100"/>
      <c r="AC309" s="100"/>
      <c r="AD309" s="100"/>
      <c r="AE309" s="100"/>
      <c r="AF309" s="100"/>
      <c r="AG309" s="100"/>
      <c r="AH309" s="100"/>
      <c r="AI309" s="100"/>
      <c r="AJ309" s="100"/>
      <c r="AK309" s="100"/>
      <c r="AL309" s="100"/>
      <c r="AM309" s="100"/>
      <c r="AN309" s="100"/>
      <c r="AO309" s="100"/>
      <c r="AP309" s="100"/>
    </row>
    <row r="310" spans="1:42" ht="34.5" hidden="1" customHeight="1">
      <c r="A310" s="100"/>
      <c r="B310" s="101"/>
      <c r="C310" s="100"/>
      <c r="D310" s="100"/>
      <c r="E310" s="100"/>
      <c r="F310" s="100"/>
      <c r="G310" s="102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3"/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  <c r="AE310" s="100"/>
      <c r="AF310" s="100"/>
      <c r="AG310" s="100"/>
      <c r="AH310" s="100"/>
      <c r="AI310" s="100"/>
      <c r="AJ310" s="100"/>
      <c r="AK310" s="100"/>
      <c r="AL310" s="100"/>
      <c r="AM310" s="100"/>
      <c r="AN310" s="100"/>
      <c r="AO310" s="100"/>
      <c r="AP310" s="100"/>
    </row>
    <row r="311" spans="1:42" ht="34.5" hidden="1" customHeight="1">
      <c r="A311" s="100"/>
      <c r="B311" s="101"/>
      <c r="C311" s="100"/>
      <c r="D311" s="100"/>
      <c r="E311" s="100"/>
      <c r="F311" s="100"/>
      <c r="G311" s="102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3"/>
      <c r="T311" s="100"/>
      <c r="U311" s="100"/>
      <c r="V311" s="100"/>
      <c r="W311" s="100"/>
      <c r="X311" s="100"/>
      <c r="Y311" s="100"/>
      <c r="Z311" s="100"/>
      <c r="AA311" s="100"/>
      <c r="AB311" s="100"/>
      <c r="AC311" s="100"/>
      <c r="AD311" s="100"/>
      <c r="AE311" s="100"/>
      <c r="AF311" s="100"/>
      <c r="AG311" s="100"/>
      <c r="AH311" s="100"/>
      <c r="AI311" s="100"/>
      <c r="AJ311" s="100"/>
      <c r="AK311" s="100"/>
      <c r="AL311" s="100"/>
      <c r="AM311" s="100"/>
      <c r="AN311" s="100"/>
      <c r="AO311" s="100"/>
      <c r="AP311" s="100"/>
    </row>
    <row r="312" spans="1:42" ht="34.5" hidden="1" customHeight="1">
      <c r="A312" s="100"/>
      <c r="B312" s="101"/>
      <c r="C312" s="100"/>
      <c r="D312" s="100"/>
      <c r="E312" s="100"/>
      <c r="F312" s="100"/>
      <c r="G312" s="102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3"/>
      <c r="T312" s="100"/>
      <c r="U312" s="100"/>
      <c r="V312" s="100"/>
      <c r="W312" s="100"/>
      <c r="X312" s="100"/>
      <c r="Y312" s="100"/>
      <c r="Z312" s="100"/>
      <c r="AA312" s="100"/>
      <c r="AB312" s="100"/>
      <c r="AC312" s="100"/>
      <c r="AD312" s="100"/>
      <c r="AE312" s="100"/>
      <c r="AF312" s="100"/>
      <c r="AG312" s="100"/>
      <c r="AH312" s="100"/>
      <c r="AI312" s="100"/>
      <c r="AJ312" s="100"/>
      <c r="AK312" s="100"/>
      <c r="AL312" s="100"/>
      <c r="AM312" s="100"/>
      <c r="AN312" s="100"/>
      <c r="AO312" s="100"/>
      <c r="AP312" s="100"/>
    </row>
    <row r="313" spans="1:42" ht="34.5" hidden="1" customHeight="1">
      <c r="A313" s="100"/>
      <c r="B313" s="101"/>
      <c r="C313" s="100"/>
      <c r="D313" s="100"/>
      <c r="E313" s="100"/>
      <c r="F313" s="100"/>
      <c r="G313" s="102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3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  <c r="AE313" s="100"/>
      <c r="AF313" s="100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</row>
    <row r="314" spans="1:42" ht="34.5" hidden="1" customHeight="1">
      <c r="A314" s="100"/>
      <c r="B314" s="101"/>
      <c r="C314" s="100"/>
      <c r="D314" s="100"/>
      <c r="E314" s="100"/>
      <c r="F314" s="100"/>
      <c r="G314" s="102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3"/>
      <c r="T314" s="100"/>
      <c r="U314" s="100"/>
      <c r="V314" s="100"/>
      <c r="W314" s="100"/>
      <c r="X314" s="100"/>
      <c r="Y314" s="100"/>
      <c r="Z314" s="100"/>
      <c r="AA314" s="100"/>
      <c r="AB314" s="100"/>
      <c r="AC314" s="100"/>
      <c r="AD314" s="100"/>
      <c r="AE314" s="100"/>
      <c r="AF314" s="100"/>
      <c r="AG314" s="100"/>
      <c r="AH314" s="100"/>
      <c r="AI314" s="100"/>
      <c r="AJ314" s="100"/>
      <c r="AK314" s="100"/>
      <c r="AL314" s="100"/>
      <c r="AM314" s="100"/>
      <c r="AN314" s="100"/>
      <c r="AO314" s="100"/>
      <c r="AP314" s="100"/>
    </row>
    <row r="315" spans="1:42" ht="34.5" hidden="1" customHeight="1">
      <c r="A315" s="100"/>
      <c r="B315" s="101"/>
      <c r="C315" s="100"/>
      <c r="D315" s="100"/>
      <c r="E315" s="100"/>
      <c r="F315" s="100"/>
      <c r="G315" s="102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3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  <c r="AG315" s="100"/>
      <c r="AH315" s="100"/>
      <c r="AI315" s="100"/>
      <c r="AJ315" s="100"/>
      <c r="AK315" s="100"/>
      <c r="AL315" s="100"/>
      <c r="AM315" s="100"/>
      <c r="AN315" s="100"/>
      <c r="AO315" s="100"/>
      <c r="AP315" s="100"/>
    </row>
    <row r="316" spans="1:42" ht="34.5" hidden="1" customHeight="1">
      <c r="A316" s="100"/>
      <c r="B316" s="101"/>
      <c r="C316" s="100"/>
      <c r="D316" s="100"/>
      <c r="E316" s="100"/>
      <c r="F316" s="100"/>
      <c r="G316" s="102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3"/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  <c r="AE316" s="100"/>
      <c r="AF316" s="100"/>
      <c r="AG316" s="100"/>
      <c r="AH316" s="100"/>
      <c r="AI316" s="100"/>
      <c r="AJ316" s="100"/>
      <c r="AK316" s="100"/>
      <c r="AL316" s="100"/>
      <c r="AM316" s="100"/>
      <c r="AN316" s="100"/>
      <c r="AO316" s="100"/>
      <c r="AP316" s="100"/>
    </row>
    <row r="317" spans="1:42" ht="34.5" hidden="1" customHeight="1">
      <c r="A317" s="100"/>
      <c r="B317" s="101"/>
      <c r="C317" s="100"/>
      <c r="D317" s="100"/>
      <c r="E317" s="100"/>
      <c r="F317" s="100"/>
      <c r="G317" s="102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3"/>
      <c r="T317" s="100"/>
      <c r="U317" s="100"/>
      <c r="V317" s="100"/>
      <c r="W317" s="100"/>
      <c r="X317" s="100"/>
      <c r="Y317" s="100"/>
      <c r="Z317" s="100"/>
      <c r="AA317" s="100"/>
      <c r="AB317" s="100"/>
      <c r="AC317" s="100"/>
      <c r="AD317" s="100"/>
      <c r="AE317" s="100"/>
      <c r="AF317" s="100"/>
      <c r="AG317" s="100"/>
      <c r="AH317" s="100"/>
      <c r="AI317" s="100"/>
      <c r="AJ317" s="100"/>
      <c r="AK317" s="100"/>
      <c r="AL317" s="100"/>
      <c r="AM317" s="100"/>
      <c r="AN317" s="100"/>
      <c r="AO317" s="100"/>
      <c r="AP317" s="100"/>
    </row>
    <row r="318" spans="1:42" ht="34.5" hidden="1" customHeight="1">
      <c r="A318" s="100"/>
      <c r="B318" s="101"/>
      <c r="C318" s="100"/>
      <c r="D318" s="100"/>
      <c r="E318" s="100"/>
      <c r="F318" s="100"/>
      <c r="G318" s="102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3"/>
      <c r="T318" s="100"/>
      <c r="U318" s="100"/>
      <c r="V318" s="100"/>
      <c r="W318" s="100"/>
      <c r="X318" s="100"/>
      <c r="Y318" s="100"/>
      <c r="Z318" s="100"/>
      <c r="AA318" s="100"/>
      <c r="AB318" s="100"/>
      <c r="AC318" s="100"/>
      <c r="AD318" s="100"/>
      <c r="AE318" s="100"/>
      <c r="AF318" s="100"/>
      <c r="AG318" s="100"/>
      <c r="AH318" s="100"/>
      <c r="AI318" s="100"/>
      <c r="AJ318" s="100"/>
      <c r="AK318" s="100"/>
      <c r="AL318" s="100"/>
      <c r="AM318" s="100"/>
      <c r="AN318" s="100"/>
      <c r="AO318" s="100"/>
      <c r="AP318" s="100"/>
    </row>
    <row r="319" spans="1:42" ht="34.5" hidden="1" customHeight="1">
      <c r="A319" s="100"/>
      <c r="B319" s="101"/>
      <c r="C319" s="100"/>
      <c r="D319" s="100"/>
      <c r="E319" s="100"/>
      <c r="F319" s="100"/>
      <c r="G319" s="102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3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100"/>
      <c r="AG319" s="100"/>
      <c r="AH319" s="100"/>
      <c r="AI319" s="100"/>
      <c r="AJ319" s="100"/>
      <c r="AK319" s="100"/>
      <c r="AL319" s="100"/>
      <c r="AM319" s="100"/>
      <c r="AN319" s="100"/>
      <c r="AO319" s="100"/>
      <c r="AP319" s="100"/>
    </row>
    <row r="320" spans="1:42" ht="34.5" hidden="1" customHeight="1">
      <c r="A320" s="100"/>
      <c r="B320" s="101"/>
      <c r="C320" s="100"/>
      <c r="D320" s="100"/>
      <c r="E320" s="100"/>
      <c r="F320" s="100"/>
      <c r="G320" s="102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3"/>
      <c r="T320" s="100"/>
      <c r="U320" s="100"/>
      <c r="V320" s="100"/>
      <c r="W320" s="100"/>
      <c r="X320" s="100"/>
      <c r="Y320" s="100"/>
      <c r="Z320" s="100"/>
      <c r="AA320" s="100"/>
      <c r="AB320" s="100"/>
      <c r="AC320" s="100"/>
      <c r="AD320" s="100"/>
      <c r="AE320" s="100"/>
      <c r="AF320" s="100"/>
      <c r="AG320" s="100"/>
      <c r="AH320" s="100"/>
      <c r="AI320" s="100"/>
      <c r="AJ320" s="100"/>
      <c r="AK320" s="100"/>
      <c r="AL320" s="100"/>
      <c r="AM320" s="100"/>
      <c r="AN320" s="100"/>
      <c r="AO320" s="100"/>
      <c r="AP320" s="100"/>
    </row>
    <row r="321" spans="1:42" ht="34.5" hidden="1" customHeight="1">
      <c r="A321" s="100"/>
      <c r="B321" s="101"/>
      <c r="C321" s="100"/>
      <c r="D321" s="100"/>
      <c r="E321" s="100"/>
      <c r="F321" s="100"/>
      <c r="G321" s="102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3"/>
      <c r="T321" s="100"/>
      <c r="U321" s="100"/>
      <c r="V321" s="100"/>
      <c r="W321" s="100"/>
      <c r="X321" s="100"/>
      <c r="Y321" s="100"/>
      <c r="Z321" s="100"/>
      <c r="AA321" s="100"/>
      <c r="AB321" s="100"/>
      <c r="AC321" s="100"/>
      <c r="AD321" s="100"/>
      <c r="AE321" s="100"/>
      <c r="AF321" s="100"/>
      <c r="AG321" s="100"/>
      <c r="AH321" s="100"/>
      <c r="AI321" s="100"/>
      <c r="AJ321" s="100"/>
      <c r="AK321" s="100"/>
      <c r="AL321" s="100"/>
      <c r="AM321" s="100"/>
      <c r="AN321" s="100"/>
      <c r="AO321" s="100"/>
      <c r="AP321" s="100"/>
    </row>
    <row r="322" spans="1:42" ht="34.5" hidden="1" customHeight="1">
      <c r="A322" s="100"/>
      <c r="B322" s="101"/>
      <c r="C322" s="100"/>
      <c r="D322" s="100"/>
      <c r="E322" s="100"/>
      <c r="F322" s="100"/>
      <c r="G322" s="102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3"/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  <c r="AF322" s="100"/>
      <c r="AG322" s="100"/>
      <c r="AH322" s="100"/>
      <c r="AI322" s="100"/>
      <c r="AJ322" s="100"/>
      <c r="AK322" s="100"/>
      <c r="AL322" s="100"/>
      <c r="AM322" s="100"/>
      <c r="AN322" s="100"/>
      <c r="AO322" s="100"/>
      <c r="AP322" s="100"/>
    </row>
    <row r="323" spans="1:42" ht="34.5" hidden="1" customHeight="1">
      <c r="A323" s="100"/>
      <c r="B323" s="101"/>
      <c r="C323" s="100"/>
      <c r="D323" s="100"/>
      <c r="E323" s="100"/>
      <c r="F323" s="100"/>
      <c r="G323" s="102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3"/>
      <c r="T323" s="100"/>
      <c r="U323" s="100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  <c r="AG323" s="100"/>
      <c r="AH323" s="100"/>
      <c r="AI323" s="100"/>
      <c r="AJ323" s="100"/>
      <c r="AK323" s="100"/>
      <c r="AL323" s="100"/>
      <c r="AM323" s="100"/>
      <c r="AN323" s="100"/>
      <c r="AO323" s="100"/>
      <c r="AP323" s="100"/>
    </row>
    <row r="324" spans="1:42" ht="34.5" hidden="1" customHeight="1">
      <c r="A324" s="100"/>
      <c r="B324" s="101"/>
      <c r="C324" s="100"/>
      <c r="D324" s="100"/>
      <c r="E324" s="100"/>
      <c r="F324" s="100"/>
      <c r="G324" s="102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3"/>
      <c r="T324" s="100"/>
      <c r="U324" s="100"/>
      <c r="V324" s="100"/>
      <c r="W324" s="100"/>
      <c r="X324" s="100"/>
      <c r="Y324" s="100"/>
      <c r="Z324" s="100"/>
      <c r="AA324" s="100"/>
      <c r="AB324" s="100"/>
      <c r="AC324" s="100"/>
      <c r="AD324" s="100"/>
      <c r="AE324" s="100"/>
      <c r="AF324" s="100"/>
      <c r="AG324" s="100"/>
      <c r="AH324" s="100"/>
      <c r="AI324" s="100"/>
      <c r="AJ324" s="100"/>
      <c r="AK324" s="100"/>
      <c r="AL324" s="100"/>
      <c r="AM324" s="100"/>
      <c r="AN324" s="100"/>
      <c r="AO324" s="100"/>
      <c r="AP324" s="100"/>
    </row>
    <row r="325" spans="1:42" ht="34.5" hidden="1" customHeight="1">
      <c r="A325" s="100"/>
      <c r="B325" s="101"/>
      <c r="C325" s="100"/>
      <c r="D325" s="100"/>
      <c r="E325" s="100"/>
      <c r="F325" s="100"/>
      <c r="G325" s="102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3"/>
      <c r="T325" s="100"/>
      <c r="U325" s="100"/>
      <c r="V325" s="100"/>
      <c r="W325" s="100"/>
      <c r="X325" s="100"/>
      <c r="Y325" s="100"/>
      <c r="Z325" s="100"/>
      <c r="AA325" s="100"/>
      <c r="AB325" s="100"/>
      <c r="AC325" s="100"/>
      <c r="AD325" s="100"/>
      <c r="AE325" s="100"/>
      <c r="AF325" s="100"/>
      <c r="AG325" s="100"/>
      <c r="AH325" s="100"/>
      <c r="AI325" s="100"/>
      <c r="AJ325" s="100"/>
      <c r="AK325" s="100"/>
      <c r="AL325" s="100"/>
      <c r="AM325" s="100"/>
      <c r="AN325" s="100"/>
      <c r="AO325" s="100"/>
      <c r="AP325" s="100"/>
    </row>
    <row r="326" spans="1:42" ht="34.5" hidden="1" customHeight="1">
      <c r="A326" s="100"/>
      <c r="B326" s="101"/>
      <c r="C326" s="100"/>
      <c r="D326" s="100"/>
      <c r="E326" s="100"/>
      <c r="F326" s="100"/>
      <c r="G326" s="102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3"/>
      <c r="T326" s="100"/>
      <c r="U326" s="100"/>
      <c r="V326" s="100"/>
      <c r="W326" s="100"/>
      <c r="X326" s="100"/>
      <c r="Y326" s="100"/>
      <c r="Z326" s="100"/>
      <c r="AA326" s="100"/>
      <c r="AB326" s="100"/>
      <c r="AC326" s="100"/>
      <c r="AD326" s="100"/>
      <c r="AE326" s="100"/>
      <c r="AF326" s="100"/>
      <c r="AG326" s="100"/>
      <c r="AH326" s="100"/>
      <c r="AI326" s="100"/>
      <c r="AJ326" s="100"/>
      <c r="AK326" s="100"/>
      <c r="AL326" s="100"/>
      <c r="AM326" s="100"/>
      <c r="AN326" s="100"/>
      <c r="AO326" s="100"/>
      <c r="AP326" s="100"/>
    </row>
    <row r="327" spans="1:42" ht="34.5" hidden="1" customHeight="1">
      <c r="A327" s="100"/>
      <c r="B327" s="101"/>
      <c r="C327" s="100"/>
      <c r="D327" s="100"/>
      <c r="E327" s="100"/>
      <c r="F327" s="100"/>
      <c r="G327" s="102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3"/>
      <c r="T327" s="100"/>
      <c r="U327" s="100"/>
      <c r="V327" s="100"/>
      <c r="W327" s="100"/>
      <c r="X327" s="100"/>
      <c r="Y327" s="100"/>
      <c r="Z327" s="100"/>
      <c r="AA327" s="100"/>
      <c r="AB327" s="100"/>
      <c r="AC327" s="100"/>
      <c r="AD327" s="100"/>
      <c r="AE327" s="100"/>
      <c r="AF327" s="100"/>
      <c r="AG327" s="100"/>
      <c r="AH327" s="100"/>
      <c r="AI327" s="100"/>
      <c r="AJ327" s="100"/>
      <c r="AK327" s="100"/>
      <c r="AL327" s="100"/>
      <c r="AM327" s="100"/>
      <c r="AN327" s="100"/>
      <c r="AO327" s="100"/>
      <c r="AP327" s="100"/>
    </row>
    <row r="328" spans="1:42" ht="34.5" hidden="1" customHeight="1">
      <c r="A328" s="100"/>
      <c r="B328" s="101"/>
      <c r="C328" s="100"/>
      <c r="D328" s="100"/>
      <c r="E328" s="100"/>
      <c r="F328" s="100"/>
      <c r="G328" s="102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3"/>
      <c r="T328" s="100"/>
      <c r="U328" s="100"/>
      <c r="V328" s="100"/>
      <c r="W328" s="100"/>
      <c r="X328" s="100"/>
      <c r="Y328" s="100"/>
      <c r="Z328" s="100"/>
      <c r="AA328" s="100"/>
      <c r="AB328" s="100"/>
      <c r="AC328" s="100"/>
      <c r="AD328" s="100"/>
      <c r="AE328" s="100"/>
      <c r="AF328" s="100"/>
      <c r="AG328" s="100"/>
      <c r="AH328" s="100"/>
      <c r="AI328" s="100"/>
      <c r="AJ328" s="100"/>
      <c r="AK328" s="100"/>
      <c r="AL328" s="100"/>
      <c r="AM328" s="100"/>
      <c r="AN328" s="100"/>
      <c r="AO328" s="100"/>
      <c r="AP328" s="100"/>
    </row>
    <row r="329" spans="1:42" ht="34.5" hidden="1" customHeight="1">
      <c r="A329" s="100"/>
      <c r="B329" s="101"/>
      <c r="C329" s="100"/>
      <c r="D329" s="100"/>
      <c r="E329" s="100"/>
      <c r="F329" s="100"/>
      <c r="G329" s="102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3"/>
      <c r="T329" s="100"/>
      <c r="U329" s="100"/>
      <c r="V329" s="100"/>
      <c r="W329" s="100"/>
      <c r="X329" s="100"/>
      <c r="Y329" s="100"/>
      <c r="Z329" s="100"/>
      <c r="AA329" s="100"/>
      <c r="AB329" s="100"/>
      <c r="AC329" s="100"/>
      <c r="AD329" s="100"/>
      <c r="AE329" s="100"/>
      <c r="AF329" s="100"/>
      <c r="AG329" s="100"/>
      <c r="AH329" s="100"/>
      <c r="AI329" s="100"/>
      <c r="AJ329" s="100"/>
      <c r="AK329" s="100"/>
      <c r="AL329" s="100"/>
      <c r="AM329" s="100"/>
      <c r="AN329" s="100"/>
      <c r="AO329" s="100"/>
      <c r="AP329" s="100"/>
    </row>
    <row r="330" spans="1:42" ht="34.5" hidden="1" customHeight="1">
      <c r="A330" s="100"/>
      <c r="B330" s="101"/>
      <c r="C330" s="100"/>
      <c r="D330" s="100"/>
      <c r="E330" s="100"/>
      <c r="F330" s="100"/>
      <c r="G330" s="102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3"/>
      <c r="T330" s="100"/>
      <c r="U330" s="100"/>
      <c r="V330" s="100"/>
      <c r="W330" s="100"/>
      <c r="X330" s="100"/>
      <c r="Y330" s="100"/>
      <c r="Z330" s="100"/>
      <c r="AA330" s="100"/>
      <c r="AB330" s="100"/>
      <c r="AC330" s="100"/>
      <c r="AD330" s="100"/>
      <c r="AE330" s="100"/>
      <c r="AF330" s="100"/>
      <c r="AG330" s="100"/>
      <c r="AH330" s="100"/>
      <c r="AI330" s="100"/>
      <c r="AJ330" s="100"/>
      <c r="AK330" s="100"/>
      <c r="AL330" s="100"/>
      <c r="AM330" s="100"/>
      <c r="AN330" s="100"/>
      <c r="AO330" s="100"/>
      <c r="AP330" s="100"/>
    </row>
    <row r="331" spans="1:42" ht="34.5" hidden="1" customHeight="1">
      <c r="A331" s="100"/>
      <c r="B331" s="101"/>
      <c r="C331" s="100"/>
      <c r="D331" s="100"/>
      <c r="E331" s="100"/>
      <c r="F331" s="100"/>
      <c r="G331" s="102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3"/>
      <c r="T331" s="100"/>
      <c r="U331" s="100"/>
      <c r="V331" s="100"/>
      <c r="W331" s="100"/>
      <c r="X331" s="100"/>
      <c r="Y331" s="100"/>
      <c r="Z331" s="100"/>
      <c r="AA331" s="100"/>
      <c r="AB331" s="100"/>
      <c r="AC331" s="100"/>
      <c r="AD331" s="100"/>
      <c r="AE331" s="100"/>
      <c r="AF331" s="100"/>
      <c r="AG331" s="100"/>
      <c r="AH331" s="100"/>
      <c r="AI331" s="100"/>
      <c r="AJ331" s="100"/>
      <c r="AK331" s="100"/>
      <c r="AL331" s="100"/>
      <c r="AM331" s="100"/>
      <c r="AN331" s="100"/>
      <c r="AO331" s="100"/>
      <c r="AP331" s="100"/>
    </row>
    <row r="332" spans="1:42" ht="34.5" hidden="1" customHeight="1">
      <c r="A332" s="100"/>
      <c r="B332" s="101"/>
      <c r="C332" s="100"/>
      <c r="D332" s="100"/>
      <c r="E332" s="100"/>
      <c r="F332" s="100"/>
      <c r="G332" s="102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3"/>
      <c r="T332" s="100"/>
      <c r="U332" s="100"/>
      <c r="V332" s="100"/>
      <c r="W332" s="100"/>
      <c r="X332" s="100"/>
      <c r="Y332" s="100"/>
      <c r="Z332" s="100"/>
      <c r="AA332" s="100"/>
      <c r="AB332" s="100"/>
      <c r="AC332" s="100"/>
      <c r="AD332" s="100"/>
      <c r="AE332" s="100"/>
      <c r="AF332" s="100"/>
      <c r="AG332" s="100"/>
      <c r="AH332" s="100"/>
      <c r="AI332" s="100"/>
      <c r="AJ332" s="100"/>
      <c r="AK332" s="100"/>
      <c r="AL332" s="100"/>
      <c r="AM332" s="100"/>
      <c r="AN332" s="100"/>
      <c r="AO332" s="100"/>
      <c r="AP332" s="100"/>
    </row>
    <row r="333" spans="1:42" ht="34.5" hidden="1" customHeight="1">
      <c r="A333" s="100"/>
      <c r="B333" s="101"/>
      <c r="C333" s="100"/>
      <c r="D333" s="100"/>
      <c r="E333" s="100"/>
      <c r="F333" s="100"/>
      <c r="G333" s="102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3"/>
      <c r="T333" s="100"/>
      <c r="U333" s="100"/>
      <c r="V333" s="100"/>
      <c r="W333" s="100"/>
      <c r="X333" s="100"/>
      <c r="Y333" s="100"/>
      <c r="Z333" s="100"/>
      <c r="AA333" s="100"/>
      <c r="AB333" s="100"/>
      <c r="AC333" s="100"/>
      <c r="AD333" s="100"/>
      <c r="AE333" s="100"/>
      <c r="AF333" s="100"/>
      <c r="AG333" s="100"/>
      <c r="AH333" s="100"/>
      <c r="AI333" s="100"/>
      <c r="AJ333" s="100"/>
      <c r="AK333" s="100"/>
      <c r="AL333" s="100"/>
      <c r="AM333" s="100"/>
      <c r="AN333" s="100"/>
      <c r="AO333" s="100"/>
      <c r="AP333" s="100"/>
    </row>
    <row r="334" spans="1:42" ht="34.5" hidden="1" customHeight="1">
      <c r="A334" s="100"/>
      <c r="B334" s="101"/>
      <c r="C334" s="100"/>
      <c r="D334" s="100"/>
      <c r="E334" s="100"/>
      <c r="F334" s="100"/>
      <c r="G334" s="102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3"/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  <c r="AE334" s="100"/>
      <c r="AF334" s="100"/>
      <c r="AG334" s="100"/>
      <c r="AH334" s="100"/>
      <c r="AI334" s="100"/>
      <c r="AJ334" s="100"/>
      <c r="AK334" s="100"/>
      <c r="AL334" s="100"/>
      <c r="AM334" s="100"/>
      <c r="AN334" s="100"/>
      <c r="AO334" s="100"/>
      <c r="AP334" s="100"/>
    </row>
    <row r="335" spans="1:42" ht="34.5" hidden="1" customHeight="1">
      <c r="A335" s="100"/>
      <c r="B335" s="101"/>
      <c r="C335" s="100"/>
      <c r="D335" s="100"/>
      <c r="E335" s="100"/>
      <c r="F335" s="100"/>
      <c r="G335" s="102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3"/>
      <c r="T335" s="100"/>
      <c r="U335" s="100"/>
      <c r="V335" s="100"/>
      <c r="W335" s="100"/>
      <c r="X335" s="100"/>
      <c r="Y335" s="100"/>
      <c r="Z335" s="100"/>
      <c r="AA335" s="100"/>
      <c r="AB335" s="100"/>
      <c r="AC335" s="100"/>
      <c r="AD335" s="100"/>
      <c r="AE335" s="100"/>
      <c r="AF335" s="100"/>
      <c r="AG335" s="100"/>
      <c r="AH335" s="100"/>
      <c r="AI335" s="100"/>
      <c r="AJ335" s="100"/>
      <c r="AK335" s="100"/>
      <c r="AL335" s="100"/>
      <c r="AM335" s="100"/>
      <c r="AN335" s="100"/>
      <c r="AO335" s="100"/>
      <c r="AP335" s="100"/>
    </row>
    <row r="336" spans="1:42" ht="34.5" hidden="1" customHeight="1">
      <c r="A336" s="100"/>
      <c r="B336" s="101"/>
      <c r="C336" s="100"/>
      <c r="D336" s="100"/>
      <c r="E336" s="100"/>
      <c r="F336" s="100"/>
      <c r="G336" s="102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3"/>
      <c r="T336" s="100"/>
      <c r="U336" s="100"/>
      <c r="V336" s="100"/>
      <c r="W336" s="100"/>
      <c r="X336" s="100"/>
      <c r="Y336" s="100"/>
      <c r="Z336" s="100"/>
      <c r="AA336" s="100"/>
      <c r="AB336" s="100"/>
      <c r="AC336" s="100"/>
      <c r="AD336" s="100"/>
      <c r="AE336" s="100"/>
      <c r="AF336" s="100"/>
      <c r="AG336" s="100"/>
      <c r="AH336" s="100"/>
      <c r="AI336" s="100"/>
      <c r="AJ336" s="100"/>
      <c r="AK336" s="100"/>
      <c r="AL336" s="100"/>
      <c r="AM336" s="100"/>
      <c r="AN336" s="100"/>
      <c r="AO336" s="100"/>
      <c r="AP336" s="100"/>
    </row>
    <row r="337" spans="1:42" ht="34.5" hidden="1" customHeight="1">
      <c r="A337" s="100"/>
      <c r="B337" s="101"/>
      <c r="C337" s="100"/>
      <c r="D337" s="100"/>
      <c r="E337" s="100"/>
      <c r="F337" s="100"/>
      <c r="G337" s="102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3"/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0"/>
      <c r="AE337" s="100"/>
      <c r="AF337" s="100"/>
      <c r="AG337" s="100"/>
      <c r="AH337" s="100"/>
      <c r="AI337" s="100"/>
      <c r="AJ337" s="100"/>
      <c r="AK337" s="100"/>
      <c r="AL337" s="100"/>
      <c r="AM337" s="100"/>
      <c r="AN337" s="100"/>
      <c r="AO337" s="100"/>
      <c r="AP337" s="100"/>
    </row>
    <row r="338" spans="1:42" ht="34.5" hidden="1" customHeight="1">
      <c r="A338" s="100"/>
      <c r="B338" s="101"/>
      <c r="C338" s="100"/>
      <c r="D338" s="100"/>
      <c r="E338" s="100"/>
      <c r="F338" s="100"/>
      <c r="G338" s="102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3"/>
      <c r="T338" s="100"/>
      <c r="U338" s="100"/>
      <c r="V338" s="100"/>
      <c r="W338" s="100"/>
      <c r="X338" s="100"/>
      <c r="Y338" s="100"/>
      <c r="Z338" s="100"/>
      <c r="AA338" s="100"/>
      <c r="AB338" s="100"/>
      <c r="AC338" s="100"/>
      <c r="AD338" s="100"/>
      <c r="AE338" s="100"/>
      <c r="AF338" s="100"/>
      <c r="AG338" s="100"/>
      <c r="AH338" s="100"/>
      <c r="AI338" s="100"/>
      <c r="AJ338" s="100"/>
      <c r="AK338" s="100"/>
      <c r="AL338" s="100"/>
      <c r="AM338" s="100"/>
      <c r="AN338" s="100"/>
      <c r="AO338" s="100"/>
      <c r="AP338" s="100"/>
    </row>
    <row r="339" spans="1:42" ht="34.5" hidden="1" customHeight="1">
      <c r="A339" s="100"/>
      <c r="B339" s="101"/>
      <c r="C339" s="100"/>
      <c r="D339" s="100"/>
      <c r="E339" s="100"/>
      <c r="F339" s="100"/>
      <c r="G339" s="102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3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  <c r="AG339" s="100"/>
      <c r="AH339" s="100"/>
      <c r="AI339" s="100"/>
      <c r="AJ339" s="100"/>
      <c r="AK339" s="100"/>
      <c r="AL339" s="100"/>
      <c r="AM339" s="100"/>
      <c r="AN339" s="100"/>
      <c r="AO339" s="100"/>
      <c r="AP339" s="100"/>
    </row>
    <row r="340" spans="1:42" ht="34.5" hidden="1" customHeight="1">
      <c r="A340" s="100"/>
      <c r="B340" s="101"/>
      <c r="C340" s="100"/>
      <c r="D340" s="100"/>
      <c r="E340" s="100"/>
      <c r="F340" s="100"/>
      <c r="G340" s="102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3"/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  <c r="AF340" s="100"/>
      <c r="AG340" s="100"/>
      <c r="AH340" s="100"/>
      <c r="AI340" s="100"/>
      <c r="AJ340" s="100"/>
      <c r="AK340" s="100"/>
      <c r="AL340" s="100"/>
      <c r="AM340" s="100"/>
      <c r="AN340" s="100"/>
      <c r="AO340" s="100"/>
      <c r="AP340" s="100"/>
    </row>
    <row r="341" spans="1:42" ht="34.5" hidden="1" customHeight="1">
      <c r="A341" s="100"/>
      <c r="B341" s="101"/>
      <c r="C341" s="100"/>
      <c r="D341" s="100"/>
      <c r="E341" s="100"/>
      <c r="F341" s="100"/>
      <c r="G341" s="102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3"/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  <c r="AE341" s="100"/>
      <c r="AF341" s="100"/>
      <c r="AG341" s="100"/>
      <c r="AH341" s="100"/>
      <c r="AI341" s="100"/>
      <c r="AJ341" s="100"/>
      <c r="AK341" s="100"/>
      <c r="AL341" s="100"/>
      <c r="AM341" s="100"/>
      <c r="AN341" s="100"/>
      <c r="AO341" s="100"/>
      <c r="AP341" s="100"/>
    </row>
    <row r="342" spans="1:42" ht="34.5" hidden="1" customHeight="1">
      <c r="A342" s="100"/>
      <c r="B342" s="101"/>
      <c r="C342" s="100"/>
      <c r="D342" s="100"/>
      <c r="E342" s="100"/>
      <c r="F342" s="100"/>
      <c r="G342" s="102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3"/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  <c r="AF342" s="100"/>
      <c r="AG342" s="100"/>
      <c r="AH342" s="100"/>
      <c r="AI342" s="100"/>
      <c r="AJ342" s="100"/>
      <c r="AK342" s="100"/>
      <c r="AL342" s="100"/>
      <c r="AM342" s="100"/>
      <c r="AN342" s="100"/>
      <c r="AO342" s="100"/>
      <c r="AP342" s="100"/>
    </row>
    <row r="343" spans="1:42" ht="34.5" hidden="1" customHeight="1">
      <c r="A343" s="100"/>
      <c r="B343" s="101"/>
      <c r="C343" s="100"/>
      <c r="D343" s="100"/>
      <c r="E343" s="100"/>
      <c r="F343" s="100"/>
      <c r="G343" s="102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3"/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  <c r="AF343" s="100"/>
      <c r="AG343" s="100"/>
      <c r="AH343" s="100"/>
      <c r="AI343" s="100"/>
      <c r="AJ343" s="100"/>
      <c r="AK343" s="100"/>
      <c r="AL343" s="100"/>
      <c r="AM343" s="100"/>
      <c r="AN343" s="100"/>
      <c r="AO343" s="100"/>
      <c r="AP343" s="100"/>
    </row>
    <row r="344" spans="1:42" ht="34.5" hidden="1" customHeight="1">
      <c r="A344" s="100"/>
      <c r="B344" s="101"/>
      <c r="C344" s="100"/>
      <c r="D344" s="100"/>
      <c r="E344" s="100"/>
      <c r="F344" s="100"/>
      <c r="G344" s="102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3"/>
      <c r="T344" s="100"/>
      <c r="U344" s="100"/>
      <c r="V344" s="100"/>
      <c r="W344" s="100"/>
      <c r="X344" s="100"/>
      <c r="Y344" s="100"/>
      <c r="Z344" s="100"/>
      <c r="AA344" s="100"/>
      <c r="AB344" s="100"/>
      <c r="AC344" s="100"/>
      <c r="AD344" s="100"/>
      <c r="AE344" s="100"/>
      <c r="AF344" s="100"/>
      <c r="AG344" s="100"/>
      <c r="AH344" s="100"/>
      <c r="AI344" s="100"/>
      <c r="AJ344" s="100"/>
      <c r="AK344" s="100"/>
      <c r="AL344" s="100"/>
      <c r="AM344" s="100"/>
      <c r="AN344" s="100"/>
      <c r="AO344" s="100"/>
      <c r="AP344" s="100"/>
    </row>
    <row r="345" spans="1:42" ht="34.5" hidden="1" customHeight="1">
      <c r="A345" s="100"/>
      <c r="B345" s="101"/>
      <c r="C345" s="100"/>
      <c r="D345" s="100"/>
      <c r="E345" s="100"/>
      <c r="F345" s="100"/>
      <c r="G345" s="102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3"/>
      <c r="T345" s="100"/>
      <c r="U345" s="100"/>
      <c r="V345" s="100"/>
      <c r="W345" s="100"/>
      <c r="X345" s="100"/>
      <c r="Y345" s="100"/>
      <c r="Z345" s="100"/>
      <c r="AA345" s="100"/>
      <c r="AB345" s="100"/>
      <c r="AC345" s="100"/>
      <c r="AD345" s="100"/>
      <c r="AE345" s="100"/>
      <c r="AF345" s="100"/>
      <c r="AG345" s="100"/>
      <c r="AH345" s="100"/>
      <c r="AI345" s="100"/>
      <c r="AJ345" s="100"/>
      <c r="AK345" s="100"/>
      <c r="AL345" s="100"/>
      <c r="AM345" s="100"/>
      <c r="AN345" s="100"/>
      <c r="AO345" s="100"/>
      <c r="AP345" s="100"/>
    </row>
    <row r="346" spans="1:42" ht="34.5" hidden="1" customHeight="1">
      <c r="A346" s="100"/>
      <c r="B346" s="101"/>
      <c r="C346" s="100"/>
      <c r="D346" s="100"/>
      <c r="E346" s="100"/>
      <c r="F346" s="100"/>
      <c r="G346" s="102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3"/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  <c r="AF346" s="100"/>
      <c r="AG346" s="100"/>
      <c r="AH346" s="100"/>
      <c r="AI346" s="100"/>
      <c r="AJ346" s="100"/>
      <c r="AK346" s="100"/>
      <c r="AL346" s="100"/>
      <c r="AM346" s="100"/>
      <c r="AN346" s="100"/>
      <c r="AO346" s="100"/>
      <c r="AP346" s="100"/>
    </row>
    <row r="347" spans="1:42" ht="34.5" hidden="1" customHeight="1">
      <c r="A347" s="100"/>
      <c r="B347" s="101"/>
      <c r="C347" s="100"/>
      <c r="D347" s="100"/>
      <c r="E347" s="100"/>
      <c r="F347" s="100"/>
      <c r="G347" s="102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3"/>
      <c r="T347" s="100"/>
      <c r="U347" s="100"/>
      <c r="V347" s="100"/>
      <c r="W347" s="100"/>
      <c r="X347" s="100"/>
      <c r="Y347" s="100"/>
      <c r="Z347" s="100"/>
      <c r="AA347" s="100"/>
      <c r="AB347" s="100"/>
      <c r="AC347" s="100"/>
      <c r="AD347" s="100"/>
      <c r="AE347" s="100"/>
      <c r="AF347" s="100"/>
      <c r="AG347" s="100"/>
      <c r="AH347" s="100"/>
      <c r="AI347" s="100"/>
      <c r="AJ347" s="100"/>
      <c r="AK347" s="100"/>
      <c r="AL347" s="100"/>
      <c r="AM347" s="100"/>
      <c r="AN347" s="100"/>
      <c r="AO347" s="100"/>
      <c r="AP347" s="100"/>
    </row>
    <row r="348" spans="1:42" ht="34.5" hidden="1" customHeight="1">
      <c r="A348" s="100"/>
      <c r="B348" s="101"/>
      <c r="C348" s="100"/>
      <c r="D348" s="100"/>
      <c r="E348" s="100"/>
      <c r="F348" s="100"/>
      <c r="G348" s="102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3"/>
      <c r="T348" s="100"/>
      <c r="U348" s="100"/>
      <c r="V348" s="100"/>
      <c r="W348" s="100"/>
      <c r="X348" s="100"/>
      <c r="Y348" s="100"/>
      <c r="Z348" s="100"/>
      <c r="AA348" s="100"/>
      <c r="AB348" s="100"/>
      <c r="AC348" s="100"/>
      <c r="AD348" s="100"/>
      <c r="AE348" s="100"/>
      <c r="AF348" s="100"/>
      <c r="AG348" s="100"/>
      <c r="AH348" s="100"/>
      <c r="AI348" s="100"/>
      <c r="AJ348" s="100"/>
      <c r="AK348" s="100"/>
      <c r="AL348" s="100"/>
      <c r="AM348" s="100"/>
      <c r="AN348" s="100"/>
      <c r="AO348" s="100"/>
      <c r="AP348" s="100"/>
    </row>
    <row r="349" spans="1:42" ht="34.5" hidden="1" customHeight="1">
      <c r="A349" s="100"/>
      <c r="B349" s="101"/>
      <c r="C349" s="100"/>
      <c r="D349" s="100"/>
      <c r="E349" s="100"/>
      <c r="F349" s="100"/>
      <c r="G349" s="102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3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  <c r="AG349" s="100"/>
      <c r="AH349" s="100"/>
      <c r="AI349" s="100"/>
      <c r="AJ349" s="100"/>
      <c r="AK349" s="100"/>
      <c r="AL349" s="100"/>
      <c r="AM349" s="100"/>
      <c r="AN349" s="100"/>
      <c r="AO349" s="100"/>
      <c r="AP349" s="100"/>
    </row>
    <row r="350" spans="1:42" ht="34.5" hidden="1" customHeight="1">
      <c r="A350" s="100"/>
      <c r="B350" s="101"/>
      <c r="C350" s="100"/>
      <c r="D350" s="100"/>
      <c r="E350" s="100"/>
      <c r="F350" s="100"/>
      <c r="G350" s="102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3"/>
      <c r="T350" s="100"/>
      <c r="U350" s="100"/>
      <c r="V350" s="100"/>
      <c r="W350" s="100"/>
      <c r="X350" s="100"/>
      <c r="Y350" s="100"/>
      <c r="Z350" s="100"/>
      <c r="AA350" s="100"/>
      <c r="AB350" s="100"/>
      <c r="AC350" s="100"/>
      <c r="AD350" s="100"/>
      <c r="AE350" s="100"/>
      <c r="AF350" s="100"/>
      <c r="AG350" s="100"/>
      <c r="AH350" s="100"/>
      <c r="AI350" s="100"/>
      <c r="AJ350" s="100"/>
      <c r="AK350" s="100"/>
      <c r="AL350" s="100"/>
      <c r="AM350" s="100"/>
      <c r="AN350" s="100"/>
      <c r="AO350" s="100"/>
      <c r="AP350" s="100"/>
    </row>
    <row r="351" spans="1:42" ht="34.5" hidden="1" customHeight="1">
      <c r="A351" s="100"/>
      <c r="B351" s="101"/>
      <c r="C351" s="100"/>
      <c r="D351" s="100"/>
      <c r="E351" s="100"/>
      <c r="F351" s="100"/>
      <c r="G351" s="102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3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  <c r="AF351" s="100"/>
      <c r="AG351" s="100"/>
      <c r="AH351" s="100"/>
      <c r="AI351" s="100"/>
      <c r="AJ351" s="100"/>
      <c r="AK351" s="100"/>
      <c r="AL351" s="100"/>
      <c r="AM351" s="100"/>
      <c r="AN351" s="100"/>
      <c r="AO351" s="100"/>
      <c r="AP351" s="100"/>
    </row>
    <row r="352" spans="1:42" ht="34.5" hidden="1" customHeight="1">
      <c r="A352" s="100"/>
      <c r="B352" s="101"/>
      <c r="C352" s="100"/>
      <c r="D352" s="100"/>
      <c r="E352" s="100"/>
      <c r="F352" s="100"/>
      <c r="G352" s="102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3"/>
      <c r="T352" s="100"/>
      <c r="U352" s="100"/>
      <c r="V352" s="100"/>
      <c r="W352" s="100"/>
      <c r="X352" s="100"/>
      <c r="Y352" s="100"/>
      <c r="Z352" s="100"/>
      <c r="AA352" s="100"/>
      <c r="AB352" s="100"/>
      <c r="AC352" s="100"/>
      <c r="AD352" s="100"/>
      <c r="AE352" s="100"/>
      <c r="AF352" s="100"/>
      <c r="AG352" s="100"/>
      <c r="AH352" s="100"/>
      <c r="AI352" s="100"/>
      <c r="AJ352" s="100"/>
      <c r="AK352" s="100"/>
      <c r="AL352" s="100"/>
      <c r="AM352" s="100"/>
      <c r="AN352" s="100"/>
      <c r="AO352" s="100"/>
      <c r="AP352" s="100"/>
    </row>
    <row r="353" spans="1:42" ht="34.5" hidden="1" customHeight="1">
      <c r="A353" s="100"/>
      <c r="B353" s="101"/>
      <c r="C353" s="100"/>
      <c r="D353" s="100"/>
      <c r="E353" s="100"/>
      <c r="F353" s="100"/>
      <c r="G353" s="102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3"/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  <c r="AE353" s="100"/>
      <c r="AF353" s="100"/>
      <c r="AG353" s="100"/>
      <c r="AH353" s="100"/>
      <c r="AI353" s="100"/>
      <c r="AJ353" s="100"/>
      <c r="AK353" s="100"/>
      <c r="AL353" s="100"/>
      <c r="AM353" s="100"/>
      <c r="AN353" s="100"/>
      <c r="AO353" s="100"/>
      <c r="AP353" s="100"/>
    </row>
    <row r="354" spans="1:42" ht="34.5" hidden="1" customHeight="1">
      <c r="A354" s="100"/>
      <c r="B354" s="101"/>
      <c r="C354" s="100"/>
      <c r="D354" s="100"/>
      <c r="E354" s="100"/>
      <c r="F354" s="100"/>
      <c r="G354" s="102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3"/>
      <c r="T354" s="100"/>
      <c r="U354" s="100"/>
      <c r="V354" s="100"/>
      <c r="W354" s="100"/>
      <c r="X354" s="100"/>
      <c r="Y354" s="100"/>
      <c r="Z354" s="100"/>
      <c r="AA354" s="100"/>
      <c r="AB354" s="100"/>
      <c r="AC354" s="100"/>
      <c r="AD354" s="100"/>
      <c r="AE354" s="100"/>
      <c r="AF354" s="100"/>
      <c r="AG354" s="100"/>
      <c r="AH354" s="100"/>
      <c r="AI354" s="100"/>
      <c r="AJ354" s="100"/>
      <c r="AK354" s="100"/>
      <c r="AL354" s="100"/>
      <c r="AM354" s="100"/>
      <c r="AN354" s="100"/>
      <c r="AO354" s="100"/>
      <c r="AP354" s="100"/>
    </row>
    <row r="355" spans="1:42" ht="34.5" hidden="1" customHeight="1">
      <c r="A355" s="100"/>
      <c r="B355" s="101"/>
      <c r="C355" s="100"/>
      <c r="D355" s="100"/>
      <c r="E355" s="100"/>
      <c r="F355" s="100"/>
      <c r="G355" s="102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3"/>
      <c r="T355" s="100"/>
      <c r="U355" s="100"/>
      <c r="V355" s="100"/>
      <c r="W355" s="100"/>
      <c r="X355" s="100"/>
      <c r="Y355" s="100"/>
      <c r="Z355" s="100"/>
      <c r="AA355" s="100"/>
      <c r="AB355" s="100"/>
      <c r="AC355" s="100"/>
      <c r="AD355" s="100"/>
      <c r="AE355" s="100"/>
      <c r="AF355" s="100"/>
      <c r="AG355" s="100"/>
      <c r="AH355" s="100"/>
      <c r="AI355" s="100"/>
      <c r="AJ355" s="100"/>
      <c r="AK355" s="100"/>
      <c r="AL355" s="100"/>
      <c r="AM355" s="100"/>
      <c r="AN355" s="100"/>
      <c r="AO355" s="100"/>
      <c r="AP355" s="100"/>
    </row>
    <row r="356" spans="1:42" ht="34.5" hidden="1" customHeight="1">
      <c r="A356" s="100"/>
      <c r="B356" s="101"/>
      <c r="C356" s="100"/>
      <c r="D356" s="100"/>
      <c r="E356" s="100"/>
      <c r="F356" s="100"/>
      <c r="G356" s="102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3"/>
      <c r="T356" s="100"/>
      <c r="U356" s="100"/>
      <c r="V356" s="100"/>
      <c r="W356" s="100"/>
      <c r="X356" s="100"/>
      <c r="Y356" s="100"/>
      <c r="Z356" s="100"/>
      <c r="AA356" s="100"/>
      <c r="AB356" s="100"/>
      <c r="AC356" s="100"/>
      <c r="AD356" s="100"/>
      <c r="AE356" s="100"/>
      <c r="AF356" s="100"/>
      <c r="AG356" s="100"/>
      <c r="AH356" s="100"/>
      <c r="AI356" s="100"/>
      <c r="AJ356" s="100"/>
      <c r="AK356" s="100"/>
      <c r="AL356" s="100"/>
      <c r="AM356" s="100"/>
      <c r="AN356" s="100"/>
      <c r="AO356" s="100"/>
      <c r="AP356" s="100"/>
    </row>
    <row r="357" spans="1:42" ht="34.5" hidden="1" customHeight="1">
      <c r="A357" s="100"/>
      <c r="B357" s="101"/>
      <c r="C357" s="100"/>
      <c r="D357" s="100"/>
      <c r="E357" s="100"/>
      <c r="F357" s="100"/>
      <c r="G357" s="102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3"/>
      <c r="T357" s="100"/>
      <c r="U357" s="100"/>
      <c r="V357" s="100"/>
      <c r="W357" s="100"/>
      <c r="X357" s="100"/>
      <c r="Y357" s="100"/>
      <c r="Z357" s="100"/>
      <c r="AA357" s="100"/>
      <c r="AB357" s="100"/>
      <c r="AC357" s="100"/>
      <c r="AD357" s="100"/>
      <c r="AE357" s="100"/>
      <c r="AF357" s="100"/>
      <c r="AG357" s="100"/>
      <c r="AH357" s="100"/>
      <c r="AI357" s="100"/>
      <c r="AJ357" s="100"/>
      <c r="AK357" s="100"/>
      <c r="AL357" s="100"/>
      <c r="AM357" s="100"/>
      <c r="AN357" s="100"/>
      <c r="AO357" s="100"/>
      <c r="AP357" s="100"/>
    </row>
    <row r="358" spans="1:42" ht="34.5" hidden="1" customHeight="1">
      <c r="A358" s="100"/>
      <c r="B358" s="101"/>
      <c r="C358" s="100"/>
      <c r="D358" s="100"/>
      <c r="E358" s="100"/>
      <c r="F358" s="100"/>
      <c r="G358" s="102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3"/>
      <c r="T358" s="100"/>
      <c r="U358" s="100"/>
      <c r="V358" s="100"/>
      <c r="W358" s="100"/>
      <c r="X358" s="100"/>
      <c r="Y358" s="100"/>
      <c r="Z358" s="100"/>
      <c r="AA358" s="100"/>
      <c r="AB358" s="100"/>
      <c r="AC358" s="100"/>
      <c r="AD358" s="100"/>
      <c r="AE358" s="100"/>
      <c r="AF358" s="100"/>
      <c r="AG358" s="100"/>
      <c r="AH358" s="100"/>
      <c r="AI358" s="100"/>
      <c r="AJ358" s="100"/>
      <c r="AK358" s="100"/>
      <c r="AL358" s="100"/>
      <c r="AM358" s="100"/>
      <c r="AN358" s="100"/>
      <c r="AO358" s="100"/>
      <c r="AP358" s="100"/>
    </row>
    <row r="359" spans="1:42" ht="34.5" hidden="1" customHeight="1">
      <c r="A359" s="100"/>
      <c r="B359" s="101"/>
      <c r="C359" s="100"/>
      <c r="D359" s="100"/>
      <c r="E359" s="100"/>
      <c r="F359" s="100"/>
      <c r="G359" s="102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3"/>
      <c r="T359" s="100"/>
      <c r="U359" s="100"/>
      <c r="V359" s="100"/>
      <c r="W359" s="100"/>
      <c r="X359" s="100"/>
      <c r="Y359" s="100"/>
      <c r="Z359" s="100"/>
      <c r="AA359" s="100"/>
      <c r="AB359" s="100"/>
      <c r="AC359" s="100"/>
      <c r="AD359" s="100"/>
      <c r="AE359" s="100"/>
      <c r="AF359" s="100"/>
      <c r="AG359" s="100"/>
      <c r="AH359" s="100"/>
      <c r="AI359" s="100"/>
      <c r="AJ359" s="100"/>
      <c r="AK359" s="100"/>
      <c r="AL359" s="100"/>
      <c r="AM359" s="100"/>
      <c r="AN359" s="100"/>
      <c r="AO359" s="100"/>
      <c r="AP359" s="100"/>
    </row>
    <row r="360" spans="1:42" ht="34.5" hidden="1" customHeight="1">
      <c r="A360" s="100"/>
      <c r="B360" s="101"/>
      <c r="C360" s="100"/>
      <c r="D360" s="100"/>
      <c r="E360" s="100"/>
      <c r="F360" s="100"/>
      <c r="G360" s="102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3"/>
      <c r="T360" s="100"/>
      <c r="U360" s="100"/>
      <c r="V360" s="100"/>
      <c r="W360" s="100"/>
      <c r="X360" s="100"/>
      <c r="Y360" s="100"/>
      <c r="Z360" s="100"/>
      <c r="AA360" s="100"/>
      <c r="AB360" s="100"/>
      <c r="AC360" s="100"/>
      <c r="AD360" s="100"/>
      <c r="AE360" s="100"/>
      <c r="AF360" s="100"/>
      <c r="AG360" s="100"/>
      <c r="AH360" s="100"/>
      <c r="AI360" s="100"/>
      <c r="AJ360" s="100"/>
      <c r="AK360" s="100"/>
      <c r="AL360" s="100"/>
      <c r="AM360" s="100"/>
      <c r="AN360" s="100"/>
      <c r="AO360" s="100"/>
      <c r="AP360" s="100"/>
    </row>
    <row r="361" spans="1:42" ht="34.5" hidden="1" customHeight="1">
      <c r="A361" s="100"/>
      <c r="B361" s="101"/>
      <c r="C361" s="100"/>
      <c r="D361" s="100"/>
      <c r="E361" s="100"/>
      <c r="F361" s="100"/>
      <c r="G361" s="102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3"/>
      <c r="T361" s="100"/>
      <c r="U361" s="100"/>
      <c r="V361" s="100"/>
      <c r="W361" s="100"/>
      <c r="X361" s="100"/>
      <c r="Y361" s="100"/>
      <c r="Z361" s="100"/>
      <c r="AA361" s="100"/>
      <c r="AB361" s="100"/>
      <c r="AC361" s="100"/>
      <c r="AD361" s="100"/>
      <c r="AE361" s="100"/>
      <c r="AF361" s="100"/>
      <c r="AG361" s="100"/>
      <c r="AH361" s="100"/>
      <c r="AI361" s="100"/>
      <c r="AJ361" s="100"/>
      <c r="AK361" s="100"/>
      <c r="AL361" s="100"/>
      <c r="AM361" s="100"/>
      <c r="AN361" s="100"/>
      <c r="AO361" s="100"/>
      <c r="AP361" s="100"/>
    </row>
    <row r="362" spans="1:42" ht="34.5" hidden="1" customHeight="1">
      <c r="A362" s="100"/>
      <c r="B362" s="101"/>
      <c r="C362" s="100"/>
      <c r="D362" s="100"/>
      <c r="E362" s="100"/>
      <c r="F362" s="100"/>
      <c r="G362" s="102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3"/>
      <c r="T362" s="100"/>
      <c r="U362" s="100"/>
      <c r="V362" s="100"/>
      <c r="W362" s="100"/>
      <c r="X362" s="100"/>
      <c r="Y362" s="100"/>
      <c r="Z362" s="100"/>
      <c r="AA362" s="100"/>
      <c r="AB362" s="100"/>
      <c r="AC362" s="100"/>
      <c r="AD362" s="100"/>
      <c r="AE362" s="100"/>
      <c r="AF362" s="100"/>
      <c r="AG362" s="100"/>
      <c r="AH362" s="100"/>
      <c r="AI362" s="100"/>
      <c r="AJ362" s="100"/>
      <c r="AK362" s="100"/>
      <c r="AL362" s="100"/>
      <c r="AM362" s="100"/>
      <c r="AN362" s="100"/>
      <c r="AO362" s="100"/>
      <c r="AP362" s="100"/>
    </row>
    <row r="363" spans="1:42" ht="34.5" hidden="1" customHeight="1">
      <c r="A363" s="100"/>
      <c r="B363" s="101"/>
      <c r="C363" s="100"/>
      <c r="D363" s="100"/>
      <c r="E363" s="100"/>
      <c r="F363" s="100"/>
      <c r="G363" s="102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3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  <c r="AF363" s="100"/>
      <c r="AG363" s="100"/>
      <c r="AH363" s="100"/>
      <c r="AI363" s="100"/>
      <c r="AJ363" s="100"/>
      <c r="AK363" s="100"/>
      <c r="AL363" s="100"/>
      <c r="AM363" s="100"/>
      <c r="AN363" s="100"/>
      <c r="AO363" s="100"/>
      <c r="AP363" s="100"/>
    </row>
    <row r="364" spans="1:42" ht="34.5" hidden="1" customHeight="1">
      <c r="A364" s="100"/>
      <c r="B364" s="101"/>
      <c r="C364" s="100"/>
      <c r="D364" s="100"/>
      <c r="E364" s="100"/>
      <c r="F364" s="100"/>
      <c r="G364" s="102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3"/>
      <c r="T364" s="100"/>
      <c r="U364" s="100"/>
      <c r="V364" s="100"/>
      <c r="W364" s="100"/>
      <c r="X364" s="100"/>
      <c r="Y364" s="100"/>
      <c r="Z364" s="100"/>
      <c r="AA364" s="100"/>
      <c r="AB364" s="100"/>
      <c r="AC364" s="100"/>
      <c r="AD364" s="100"/>
      <c r="AE364" s="100"/>
      <c r="AF364" s="100"/>
      <c r="AG364" s="100"/>
      <c r="AH364" s="100"/>
      <c r="AI364" s="100"/>
      <c r="AJ364" s="100"/>
      <c r="AK364" s="100"/>
      <c r="AL364" s="100"/>
      <c r="AM364" s="100"/>
      <c r="AN364" s="100"/>
      <c r="AO364" s="100"/>
      <c r="AP364" s="100"/>
    </row>
    <row r="365" spans="1:42" ht="34.5" hidden="1" customHeight="1">
      <c r="A365" s="100"/>
      <c r="B365" s="101"/>
      <c r="C365" s="100"/>
      <c r="D365" s="100"/>
      <c r="E365" s="100"/>
      <c r="F365" s="100"/>
      <c r="G365" s="102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3"/>
      <c r="T365" s="100"/>
      <c r="U365" s="100"/>
      <c r="V365" s="100"/>
      <c r="W365" s="100"/>
      <c r="X365" s="100"/>
      <c r="Y365" s="100"/>
      <c r="Z365" s="100"/>
      <c r="AA365" s="100"/>
      <c r="AB365" s="100"/>
      <c r="AC365" s="100"/>
      <c r="AD365" s="100"/>
      <c r="AE365" s="100"/>
      <c r="AF365" s="100"/>
      <c r="AG365" s="100"/>
      <c r="AH365" s="100"/>
      <c r="AI365" s="100"/>
      <c r="AJ365" s="100"/>
      <c r="AK365" s="100"/>
      <c r="AL365" s="100"/>
      <c r="AM365" s="100"/>
      <c r="AN365" s="100"/>
      <c r="AO365" s="100"/>
      <c r="AP365" s="100"/>
    </row>
    <row r="366" spans="1:42" ht="34.5" hidden="1" customHeight="1">
      <c r="A366" s="100"/>
      <c r="B366" s="101"/>
      <c r="C366" s="100"/>
      <c r="D366" s="100"/>
      <c r="E366" s="100"/>
      <c r="F366" s="100"/>
      <c r="G366" s="102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3"/>
      <c r="T366" s="100"/>
      <c r="U366" s="100"/>
      <c r="V366" s="100"/>
      <c r="W366" s="100"/>
      <c r="X366" s="100"/>
      <c r="Y366" s="100"/>
      <c r="Z366" s="100"/>
      <c r="AA366" s="100"/>
      <c r="AB366" s="100"/>
      <c r="AC366" s="100"/>
      <c r="AD366" s="100"/>
      <c r="AE366" s="100"/>
      <c r="AF366" s="100"/>
      <c r="AG366" s="100"/>
      <c r="AH366" s="100"/>
      <c r="AI366" s="100"/>
      <c r="AJ366" s="100"/>
      <c r="AK366" s="100"/>
      <c r="AL366" s="100"/>
      <c r="AM366" s="100"/>
      <c r="AN366" s="100"/>
      <c r="AO366" s="100"/>
      <c r="AP366" s="100"/>
    </row>
    <row r="367" spans="1:42" ht="34.5" hidden="1" customHeight="1">
      <c r="A367" s="100"/>
      <c r="B367" s="101"/>
      <c r="C367" s="100"/>
      <c r="D367" s="100"/>
      <c r="E367" s="100"/>
      <c r="F367" s="100"/>
      <c r="G367" s="102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3"/>
      <c r="T367" s="100"/>
      <c r="U367" s="100"/>
      <c r="V367" s="100"/>
      <c r="W367" s="100"/>
      <c r="X367" s="100"/>
      <c r="Y367" s="100"/>
      <c r="Z367" s="100"/>
      <c r="AA367" s="100"/>
      <c r="AB367" s="100"/>
      <c r="AC367" s="100"/>
      <c r="AD367" s="100"/>
      <c r="AE367" s="100"/>
      <c r="AF367" s="100"/>
      <c r="AG367" s="100"/>
      <c r="AH367" s="100"/>
      <c r="AI367" s="100"/>
      <c r="AJ367" s="100"/>
      <c r="AK367" s="100"/>
      <c r="AL367" s="100"/>
      <c r="AM367" s="100"/>
      <c r="AN367" s="100"/>
      <c r="AO367" s="100"/>
      <c r="AP367" s="100"/>
    </row>
    <row r="368" spans="1:42" ht="34.5" hidden="1" customHeight="1">
      <c r="A368" s="100"/>
      <c r="B368" s="101"/>
      <c r="C368" s="100"/>
      <c r="D368" s="100"/>
      <c r="E368" s="100"/>
      <c r="F368" s="100"/>
      <c r="G368" s="102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3"/>
      <c r="T368" s="100"/>
      <c r="U368" s="100"/>
      <c r="V368" s="100"/>
      <c r="W368" s="100"/>
      <c r="X368" s="100"/>
      <c r="Y368" s="100"/>
      <c r="Z368" s="100"/>
      <c r="AA368" s="100"/>
      <c r="AB368" s="100"/>
      <c r="AC368" s="100"/>
      <c r="AD368" s="100"/>
      <c r="AE368" s="100"/>
      <c r="AF368" s="100"/>
      <c r="AG368" s="100"/>
      <c r="AH368" s="100"/>
      <c r="AI368" s="100"/>
      <c r="AJ368" s="100"/>
      <c r="AK368" s="100"/>
      <c r="AL368" s="100"/>
      <c r="AM368" s="100"/>
      <c r="AN368" s="100"/>
      <c r="AO368" s="100"/>
      <c r="AP368" s="100"/>
    </row>
    <row r="369" spans="1:42" ht="34.5" hidden="1" customHeight="1">
      <c r="A369" s="100"/>
      <c r="B369" s="101"/>
      <c r="C369" s="100"/>
      <c r="D369" s="100"/>
      <c r="E369" s="100"/>
      <c r="F369" s="100"/>
      <c r="G369" s="102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3"/>
      <c r="T369" s="100"/>
      <c r="U369" s="100"/>
      <c r="V369" s="100"/>
      <c r="W369" s="100"/>
      <c r="X369" s="100"/>
      <c r="Y369" s="100"/>
      <c r="Z369" s="100"/>
      <c r="AA369" s="100"/>
      <c r="AB369" s="100"/>
      <c r="AC369" s="100"/>
      <c r="AD369" s="100"/>
      <c r="AE369" s="100"/>
      <c r="AF369" s="100"/>
      <c r="AG369" s="100"/>
      <c r="AH369" s="100"/>
      <c r="AI369" s="100"/>
      <c r="AJ369" s="100"/>
      <c r="AK369" s="100"/>
      <c r="AL369" s="100"/>
      <c r="AM369" s="100"/>
      <c r="AN369" s="100"/>
      <c r="AO369" s="100"/>
      <c r="AP369" s="100"/>
    </row>
    <row r="370" spans="1:42" ht="34.5" hidden="1" customHeight="1">
      <c r="A370" s="100"/>
      <c r="B370" s="101"/>
      <c r="C370" s="100"/>
      <c r="D370" s="100"/>
      <c r="E370" s="100"/>
      <c r="F370" s="100"/>
      <c r="G370" s="102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3"/>
      <c r="T370" s="100"/>
      <c r="U370" s="100"/>
      <c r="V370" s="100"/>
      <c r="W370" s="100"/>
      <c r="X370" s="100"/>
      <c r="Y370" s="100"/>
      <c r="Z370" s="100"/>
      <c r="AA370" s="100"/>
      <c r="AB370" s="100"/>
      <c r="AC370" s="100"/>
      <c r="AD370" s="100"/>
      <c r="AE370" s="100"/>
      <c r="AF370" s="100"/>
      <c r="AG370" s="100"/>
      <c r="AH370" s="100"/>
      <c r="AI370" s="100"/>
      <c r="AJ370" s="100"/>
      <c r="AK370" s="100"/>
      <c r="AL370" s="100"/>
      <c r="AM370" s="100"/>
      <c r="AN370" s="100"/>
      <c r="AO370" s="100"/>
      <c r="AP370" s="100"/>
    </row>
    <row r="371" spans="1:42" ht="34.5" hidden="1" customHeight="1">
      <c r="A371" s="100"/>
      <c r="B371" s="101"/>
      <c r="C371" s="100"/>
      <c r="D371" s="100"/>
      <c r="E371" s="100"/>
      <c r="F371" s="100"/>
      <c r="G371" s="102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3"/>
      <c r="T371" s="100"/>
      <c r="U371" s="100"/>
      <c r="V371" s="100"/>
      <c r="W371" s="100"/>
      <c r="X371" s="100"/>
      <c r="Y371" s="100"/>
      <c r="Z371" s="100"/>
      <c r="AA371" s="100"/>
      <c r="AB371" s="100"/>
      <c r="AC371" s="100"/>
      <c r="AD371" s="100"/>
      <c r="AE371" s="100"/>
      <c r="AF371" s="100"/>
      <c r="AG371" s="100"/>
      <c r="AH371" s="100"/>
      <c r="AI371" s="100"/>
      <c r="AJ371" s="100"/>
      <c r="AK371" s="100"/>
      <c r="AL371" s="100"/>
      <c r="AM371" s="100"/>
      <c r="AN371" s="100"/>
      <c r="AO371" s="100"/>
      <c r="AP371" s="100"/>
    </row>
    <row r="372" spans="1:42" ht="34.5" hidden="1" customHeight="1">
      <c r="A372" s="100"/>
      <c r="B372" s="101"/>
      <c r="C372" s="100"/>
      <c r="D372" s="100"/>
      <c r="E372" s="100"/>
      <c r="F372" s="100"/>
      <c r="G372" s="102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3"/>
      <c r="T372" s="100"/>
      <c r="U372" s="100"/>
      <c r="V372" s="100"/>
      <c r="W372" s="100"/>
      <c r="X372" s="100"/>
      <c r="Y372" s="100"/>
      <c r="Z372" s="100"/>
      <c r="AA372" s="100"/>
      <c r="AB372" s="100"/>
      <c r="AC372" s="100"/>
      <c r="AD372" s="100"/>
      <c r="AE372" s="100"/>
      <c r="AF372" s="100"/>
      <c r="AG372" s="100"/>
      <c r="AH372" s="100"/>
      <c r="AI372" s="100"/>
      <c r="AJ372" s="100"/>
      <c r="AK372" s="100"/>
      <c r="AL372" s="100"/>
      <c r="AM372" s="100"/>
      <c r="AN372" s="100"/>
      <c r="AO372" s="100"/>
      <c r="AP372" s="100"/>
    </row>
    <row r="373" spans="1:42" ht="34.5" hidden="1" customHeight="1">
      <c r="A373" s="100"/>
      <c r="B373" s="101"/>
      <c r="C373" s="100"/>
      <c r="D373" s="100"/>
      <c r="E373" s="100"/>
      <c r="F373" s="100"/>
      <c r="G373" s="102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3"/>
      <c r="T373" s="100"/>
      <c r="U373" s="100"/>
      <c r="V373" s="100"/>
      <c r="W373" s="100"/>
      <c r="X373" s="100"/>
      <c r="Y373" s="100"/>
      <c r="Z373" s="100"/>
      <c r="AA373" s="100"/>
      <c r="AB373" s="100"/>
      <c r="AC373" s="100"/>
      <c r="AD373" s="100"/>
      <c r="AE373" s="100"/>
      <c r="AF373" s="100"/>
      <c r="AG373" s="100"/>
      <c r="AH373" s="100"/>
      <c r="AI373" s="100"/>
      <c r="AJ373" s="100"/>
      <c r="AK373" s="100"/>
      <c r="AL373" s="100"/>
      <c r="AM373" s="100"/>
      <c r="AN373" s="100"/>
      <c r="AO373" s="100"/>
      <c r="AP373" s="100"/>
    </row>
    <row r="374" spans="1:42" ht="34.5" hidden="1" customHeight="1">
      <c r="A374" s="100"/>
      <c r="B374" s="101"/>
      <c r="C374" s="100"/>
      <c r="D374" s="100"/>
      <c r="E374" s="100"/>
      <c r="F374" s="100"/>
      <c r="G374" s="102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3"/>
      <c r="T374" s="100"/>
      <c r="U374" s="100"/>
      <c r="V374" s="100"/>
      <c r="W374" s="100"/>
      <c r="X374" s="100"/>
      <c r="Y374" s="100"/>
      <c r="Z374" s="100"/>
      <c r="AA374" s="100"/>
      <c r="AB374" s="100"/>
      <c r="AC374" s="100"/>
      <c r="AD374" s="100"/>
      <c r="AE374" s="100"/>
      <c r="AF374" s="100"/>
      <c r="AG374" s="100"/>
      <c r="AH374" s="100"/>
      <c r="AI374" s="100"/>
      <c r="AJ374" s="100"/>
      <c r="AK374" s="100"/>
      <c r="AL374" s="100"/>
      <c r="AM374" s="100"/>
      <c r="AN374" s="100"/>
      <c r="AO374" s="100"/>
      <c r="AP374" s="100"/>
    </row>
    <row r="375" spans="1:42" ht="34.5" hidden="1" customHeight="1">
      <c r="A375" s="100"/>
      <c r="B375" s="101"/>
      <c r="C375" s="100"/>
      <c r="D375" s="100"/>
      <c r="E375" s="100"/>
      <c r="F375" s="100"/>
      <c r="G375" s="102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3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  <c r="AF375" s="100"/>
      <c r="AG375" s="100"/>
      <c r="AH375" s="100"/>
      <c r="AI375" s="100"/>
      <c r="AJ375" s="100"/>
      <c r="AK375" s="100"/>
      <c r="AL375" s="100"/>
      <c r="AM375" s="100"/>
      <c r="AN375" s="100"/>
      <c r="AO375" s="100"/>
      <c r="AP375" s="100"/>
    </row>
    <row r="376" spans="1:42" ht="34.5" hidden="1" customHeight="1">
      <c r="A376" s="100"/>
      <c r="B376" s="101"/>
      <c r="C376" s="100"/>
      <c r="D376" s="100"/>
      <c r="E376" s="100"/>
      <c r="F376" s="100"/>
      <c r="G376" s="102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3"/>
      <c r="T376" s="100"/>
      <c r="U376" s="100"/>
      <c r="V376" s="100"/>
      <c r="W376" s="100"/>
      <c r="X376" s="100"/>
      <c r="Y376" s="100"/>
      <c r="Z376" s="100"/>
      <c r="AA376" s="100"/>
      <c r="AB376" s="100"/>
      <c r="AC376" s="100"/>
      <c r="AD376" s="100"/>
      <c r="AE376" s="100"/>
      <c r="AF376" s="100"/>
      <c r="AG376" s="100"/>
      <c r="AH376" s="100"/>
      <c r="AI376" s="100"/>
      <c r="AJ376" s="100"/>
      <c r="AK376" s="100"/>
      <c r="AL376" s="100"/>
      <c r="AM376" s="100"/>
      <c r="AN376" s="100"/>
      <c r="AO376" s="100"/>
      <c r="AP376" s="100"/>
    </row>
    <row r="377" spans="1:42" ht="34.5" hidden="1" customHeight="1">
      <c r="A377" s="100"/>
      <c r="B377" s="101"/>
      <c r="C377" s="100"/>
      <c r="D377" s="100"/>
      <c r="E377" s="100"/>
      <c r="F377" s="100"/>
      <c r="G377" s="102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3"/>
      <c r="T377" s="100"/>
      <c r="U377" s="100"/>
      <c r="V377" s="100"/>
      <c r="W377" s="100"/>
      <c r="X377" s="100"/>
      <c r="Y377" s="100"/>
      <c r="Z377" s="100"/>
      <c r="AA377" s="100"/>
      <c r="AB377" s="100"/>
      <c r="AC377" s="100"/>
      <c r="AD377" s="100"/>
      <c r="AE377" s="100"/>
      <c r="AF377" s="100"/>
      <c r="AG377" s="100"/>
      <c r="AH377" s="100"/>
      <c r="AI377" s="100"/>
      <c r="AJ377" s="100"/>
      <c r="AK377" s="100"/>
      <c r="AL377" s="100"/>
      <c r="AM377" s="100"/>
      <c r="AN377" s="100"/>
      <c r="AO377" s="100"/>
      <c r="AP377" s="100"/>
    </row>
    <row r="378" spans="1:42" ht="34.5" hidden="1" customHeight="1">
      <c r="A378" s="100"/>
      <c r="B378" s="101"/>
      <c r="C378" s="100"/>
      <c r="D378" s="100"/>
      <c r="E378" s="100"/>
      <c r="F378" s="100"/>
      <c r="G378" s="102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3"/>
      <c r="T378" s="100"/>
      <c r="U378" s="100"/>
      <c r="V378" s="100"/>
      <c r="W378" s="100"/>
      <c r="X378" s="100"/>
      <c r="Y378" s="100"/>
      <c r="Z378" s="100"/>
      <c r="AA378" s="100"/>
      <c r="AB378" s="100"/>
      <c r="AC378" s="100"/>
      <c r="AD378" s="100"/>
      <c r="AE378" s="100"/>
      <c r="AF378" s="100"/>
      <c r="AG378" s="100"/>
      <c r="AH378" s="100"/>
      <c r="AI378" s="100"/>
      <c r="AJ378" s="100"/>
      <c r="AK378" s="100"/>
      <c r="AL378" s="100"/>
      <c r="AM378" s="100"/>
      <c r="AN378" s="100"/>
      <c r="AO378" s="100"/>
      <c r="AP378" s="100"/>
    </row>
    <row r="379" spans="1:42" ht="34.5" hidden="1" customHeight="1">
      <c r="A379" s="100"/>
      <c r="B379" s="101"/>
      <c r="C379" s="100"/>
      <c r="D379" s="100"/>
      <c r="E379" s="100"/>
      <c r="F379" s="100"/>
      <c r="G379" s="102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3"/>
      <c r="T379" s="100"/>
      <c r="U379" s="100"/>
      <c r="V379" s="100"/>
      <c r="W379" s="100"/>
      <c r="X379" s="100"/>
      <c r="Y379" s="100"/>
      <c r="Z379" s="100"/>
      <c r="AA379" s="100"/>
      <c r="AB379" s="100"/>
      <c r="AC379" s="100"/>
      <c r="AD379" s="100"/>
      <c r="AE379" s="100"/>
      <c r="AF379" s="100"/>
      <c r="AG379" s="100"/>
      <c r="AH379" s="100"/>
      <c r="AI379" s="100"/>
      <c r="AJ379" s="100"/>
      <c r="AK379" s="100"/>
      <c r="AL379" s="100"/>
      <c r="AM379" s="100"/>
      <c r="AN379" s="100"/>
      <c r="AO379" s="100"/>
      <c r="AP379" s="100"/>
    </row>
    <row r="380" spans="1:42" ht="34.5" hidden="1" customHeight="1">
      <c r="A380" s="100"/>
      <c r="B380" s="101"/>
      <c r="C380" s="100"/>
      <c r="D380" s="100"/>
      <c r="E380" s="100"/>
      <c r="F380" s="100"/>
      <c r="G380" s="102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3"/>
      <c r="T380" s="100"/>
      <c r="U380" s="100"/>
      <c r="V380" s="100"/>
      <c r="W380" s="100"/>
      <c r="X380" s="100"/>
      <c r="Y380" s="100"/>
      <c r="Z380" s="100"/>
      <c r="AA380" s="100"/>
      <c r="AB380" s="100"/>
      <c r="AC380" s="100"/>
      <c r="AD380" s="100"/>
      <c r="AE380" s="100"/>
      <c r="AF380" s="100"/>
      <c r="AG380" s="100"/>
      <c r="AH380" s="100"/>
      <c r="AI380" s="100"/>
      <c r="AJ380" s="100"/>
      <c r="AK380" s="100"/>
      <c r="AL380" s="100"/>
      <c r="AM380" s="100"/>
      <c r="AN380" s="100"/>
      <c r="AO380" s="100"/>
      <c r="AP380" s="100"/>
    </row>
    <row r="381" spans="1:42" ht="34.5" hidden="1" customHeight="1">
      <c r="A381" s="100"/>
      <c r="B381" s="101"/>
      <c r="C381" s="100"/>
      <c r="D381" s="100"/>
      <c r="E381" s="100"/>
      <c r="F381" s="100"/>
      <c r="G381" s="102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3"/>
      <c r="T381" s="100"/>
      <c r="U381" s="100"/>
      <c r="V381" s="100"/>
      <c r="W381" s="100"/>
      <c r="X381" s="100"/>
      <c r="Y381" s="100"/>
      <c r="Z381" s="100"/>
      <c r="AA381" s="100"/>
      <c r="AB381" s="100"/>
      <c r="AC381" s="100"/>
      <c r="AD381" s="100"/>
      <c r="AE381" s="100"/>
      <c r="AF381" s="100"/>
      <c r="AG381" s="100"/>
      <c r="AH381" s="100"/>
      <c r="AI381" s="100"/>
      <c r="AJ381" s="100"/>
      <c r="AK381" s="100"/>
      <c r="AL381" s="100"/>
      <c r="AM381" s="100"/>
      <c r="AN381" s="100"/>
      <c r="AO381" s="100"/>
      <c r="AP381" s="100"/>
    </row>
    <row r="382" spans="1:42" ht="34.5" hidden="1" customHeight="1">
      <c r="A382" s="100"/>
      <c r="B382" s="101"/>
      <c r="C382" s="100"/>
      <c r="D382" s="100"/>
      <c r="E382" s="100"/>
      <c r="F382" s="100"/>
      <c r="G382" s="102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3"/>
      <c r="T382" s="100"/>
      <c r="U382" s="100"/>
      <c r="V382" s="100"/>
      <c r="W382" s="100"/>
      <c r="X382" s="100"/>
      <c r="Y382" s="100"/>
      <c r="Z382" s="100"/>
      <c r="AA382" s="100"/>
      <c r="AB382" s="100"/>
      <c r="AC382" s="100"/>
      <c r="AD382" s="100"/>
      <c r="AE382" s="100"/>
      <c r="AF382" s="100"/>
      <c r="AG382" s="100"/>
      <c r="AH382" s="100"/>
      <c r="AI382" s="100"/>
      <c r="AJ382" s="100"/>
      <c r="AK382" s="100"/>
      <c r="AL382" s="100"/>
      <c r="AM382" s="100"/>
      <c r="AN382" s="100"/>
      <c r="AO382" s="100"/>
      <c r="AP382" s="100"/>
    </row>
    <row r="383" spans="1:42" ht="34.5" hidden="1" customHeight="1">
      <c r="A383" s="100"/>
      <c r="B383" s="101"/>
      <c r="C383" s="100"/>
      <c r="D383" s="100"/>
      <c r="E383" s="100"/>
      <c r="F383" s="100"/>
      <c r="G383" s="102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3"/>
      <c r="T383" s="100"/>
      <c r="U383" s="100"/>
      <c r="V383" s="100"/>
      <c r="W383" s="100"/>
      <c r="X383" s="100"/>
      <c r="Y383" s="100"/>
      <c r="Z383" s="100"/>
      <c r="AA383" s="100"/>
      <c r="AB383" s="100"/>
      <c r="AC383" s="100"/>
      <c r="AD383" s="100"/>
      <c r="AE383" s="100"/>
      <c r="AF383" s="100"/>
      <c r="AG383" s="100"/>
      <c r="AH383" s="100"/>
      <c r="AI383" s="100"/>
      <c r="AJ383" s="100"/>
      <c r="AK383" s="100"/>
      <c r="AL383" s="100"/>
      <c r="AM383" s="100"/>
      <c r="AN383" s="100"/>
      <c r="AO383" s="100"/>
      <c r="AP383" s="100"/>
    </row>
    <row r="384" spans="1:42" ht="34.5" hidden="1" customHeight="1">
      <c r="A384" s="100"/>
      <c r="B384" s="101"/>
      <c r="C384" s="100"/>
      <c r="D384" s="100"/>
      <c r="E384" s="100"/>
      <c r="F384" s="100"/>
      <c r="G384" s="102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3"/>
      <c r="T384" s="100"/>
      <c r="U384" s="100"/>
      <c r="V384" s="100"/>
      <c r="W384" s="100"/>
      <c r="X384" s="100"/>
      <c r="Y384" s="100"/>
      <c r="Z384" s="100"/>
      <c r="AA384" s="100"/>
      <c r="AB384" s="100"/>
      <c r="AC384" s="100"/>
      <c r="AD384" s="100"/>
      <c r="AE384" s="100"/>
      <c r="AF384" s="100"/>
      <c r="AG384" s="100"/>
      <c r="AH384" s="100"/>
      <c r="AI384" s="100"/>
      <c r="AJ384" s="100"/>
      <c r="AK384" s="100"/>
      <c r="AL384" s="100"/>
      <c r="AM384" s="100"/>
      <c r="AN384" s="100"/>
      <c r="AO384" s="100"/>
      <c r="AP384" s="100"/>
    </row>
    <row r="385" spans="1:42" ht="34.5" hidden="1" customHeight="1">
      <c r="A385" s="100"/>
      <c r="B385" s="101"/>
      <c r="C385" s="100"/>
      <c r="D385" s="100"/>
      <c r="E385" s="100"/>
      <c r="F385" s="100"/>
      <c r="G385" s="102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3"/>
      <c r="T385" s="100"/>
      <c r="U385" s="100"/>
      <c r="V385" s="100"/>
      <c r="W385" s="100"/>
      <c r="X385" s="100"/>
      <c r="Y385" s="100"/>
      <c r="Z385" s="100"/>
      <c r="AA385" s="100"/>
      <c r="AB385" s="100"/>
      <c r="AC385" s="100"/>
      <c r="AD385" s="100"/>
      <c r="AE385" s="100"/>
      <c r="AF385" s="100"/>
      <c r="AG385" s="100"/>
      <c r="AH385" s="100"/>
      <c r="AI385" s="100"/>
      <c r="AJ385" s="100"/>
      <c r="AK385" s="100"/>
      <c r="AL385" s="100"/>
      <c r="AM385" s="100"/>
      <c r="AN385" s="100"/>
      <c r="AO385" s="100"/>
      <c r="AP385" s="100"/>
    </row>
    <row r="386" spans="1:42" ht="34.5" hidden="1" customHeight="1">
      <c r="A386" s="100"/>
      <c r="B386" s="101"/>
      <c r="C386" s="100"/>
      <c r="D386" s="100"/>
      <c r="E386" s="100"/>
      <c r="F386" s="100"/>
      <c r="G386" s="102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3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  <c r="AF386" s="100"/>
      <c r="AG386" s="100"/>
      <c r="AH386" s="100"/>
      <c r="AI386" s="100"/>
      <c r="AJ386" s="100"/>
      <c r="AK386" s="100"/>
      <c r="AL386" s="100"/>
      <c r="AM386" s="100"/>
      <c r="AN386" s="100"/>
      <c r="AO386" s="100"/>
      <c r="AP386" s="100"/>
    </row>
    <row r="387" spans="1:42" ht="34.5" hidden="1" customHeight="1">
      <c r="A387" s="100"/>
      <c r="B387" s="101"/>
      <c r="C387" s="100"/>
      <c r="D387" s="100"/>
      <c r="E387" s="100"/>
      <c r="F387" s="100"/>
      <c r="G387" s="102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3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100"/>
      <c r="AI387" s="100"/>
      <c r="AJ387" s="100"/>
      <c r="AK387" s="100"/>
      <c r="AL387" s="100"/>
      <c r="AM387" s="100"/>
      <c r="AN387" s="100"/>
      <c r="AO387" s="100"/>
      <c r="AP387" s="100"/>
    </row>
    <row r="388" spans="1:42" ht="34.5" hidden="1" customHeight="1">
      <c r="A388" s="100"/>
      <c r="B388" s="101"/>
      <c r="C388" s="100"/>
      <c r="D388" s="100"/>
      <c r="E388" s="100"/>
      <c r="F388" s="100"/>
      <c r="G388" s="102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3"/>
      <c r="T388" s="100"/>
      <c r="U388" s="100"/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  <c r="AF388" s="100"/>
      <c r="AG388" s="100"/>
      <c r="AH388" s="100"/>
      <c r="AI388" s="100"/>
      <c r="AJ388" s="100"/>
      <c r="AK388" s="100"/>
      <c r="AL388" s="100"/>
      <c r="AM388" s="100"/>
      <c r="AN388" s="100"/>
      <c r="AO388" s="100"/>
      <c r="AP388" s="100"/>
    </row>
    <row r="389" spans="1:42" ht="34.5" hidden="1" customHeight="1">
      <c r="A389" s="100"/>
      <c r="B389" s="101"/>
      <c r="C389" s="100"/>
      <c r="D389" s="100"/>
      <c r="E389" s="100"/>
      <c r="F389" s="100"/>
      <c r="G389" s="102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3"/>
      <c r="T389" s="100"/>
      <c r="U389" s="100"/>
      <c r="V389" s="100"/>
      <c r="W389" s="100"/>
      <c r="X389" s="100"/>
      <c r="Y389" s="100"/>
      <c r="Z389" s="100"/>
      <c r="AA389" s="100"/>
      <c r="AB389" s="100"/>
      <c r="AC389" s="100"/>
      <c r="AD389" s="100"/>
      <c r="AE389" s="100"/>
      <c r="AF389" s="100"/>
      <c r="AG389" s="100"/>
      <c r="AH389" s="100"/>
      <c r="AI389" s="100"/>
      <c r="AJ389" s="100"/>
      <c r="AK389" s="100"/>
      <c r="AL389" s="100"/>
      <c r="AM389" s="100"/>
      <c r="AN389" s="100"/>
      <c r="AO389" s="100"/>
      <c r="AP389" s="100"/>
    </row>
    <row r="390" spans="1:42" ht="34.5" hidden="1" customHeight="1">
      <c r="A390" s="100"/>
      <c r="B390" s="101"/>
      <c r="C390" s="100"/>
      <c r="D390" s="100"/>
      <c r="E390" s="100"/>
      <c r="F390" s="100"/>
      <c r="G390" s="102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3"/>
      <c r="T390" s="100"/>
      <c r="U390" s="100"/>
      <c r="V390" s="100"/>
      <c r="W390" s="100"/>
      <c r="X390" s="100"/>
      <c r="Y390" s="100"/>
      <c r="Z390" s="100"/>
      <c r="AA390" s="100"/>
      <c r="AB390" s="100"/>
      <c r="AC390" s="100"/>
      <c r="AD390" s="100"/>
      <c r="AE390" s="100"/>
      <c r="AF390" s="100"/>
      <c r="AG390" s="100"/>
      <c r="AH390" s="100"/>
      <c r="AI390" s="100"/>
      <c r="AJ390" s="100"/>
      <c r="AK390" s="100"/>
      <c r="AL390" s="100"/>
      <c r="AM390" s="100"/>
      <c r="AN390" s="100"/>
      <c r="AO390" s="100"/>
      <c r="AP390" s="100"/>
    </row>
    <row r="391" spans="1:42" ht="34.5" hidden="1" customHeight="1">
      <c r="A391" s="100"/>
      <c r="B391" s="101"/>
      <c r="C391" s="100"/>
      <c r="D391" s="100"/>
      <c r="E391" s="100"/>
      <c r="F391" s="100"/>
      <c r="G391" s="102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3"/>
      <c r="T391" s="100"/>
      <c r="U391" s="100"/>
      <c r="V391" s="100"/>
      <c r="W391" s="100"/>
      <c r="X391" s="100"/>
      <c r="Y391" s="100"/>
      <c r="Z391" s="100"/>
      <c r="AA391" s="100"/>
      <c r="AB391" s="100"/>
      <c r="AC391" s="100"/>
      <c r="AD391" s="100"/>
      <c r="AE391" s="100"/>
      <c r="AF391" s="100"/>
      <c r="AG391" s="100"/>
      <c r="AH391" s="100"/>
      <c r="AI391" s="100"/>
      <c r="AJ391" s="100"/>
      <c r="AK391" s="100"/>
      <c r="AL391" s="100"/>
      <c r="AM391" s="100"/>
      <c r="AN391" s="100"/>
      <c r="AO391" s="100"/>
      <c r="AP391" s="100"/>
    </row>
    <row r="392" spans="1:42" ht="34.5" hidden="1" customHeight="1">
      <c r="A392" s="100"/>
      <c r="B392" s="101"/>
      <c r="C392" s="100"/>
      <c r="D392" s="100"/>
      <c r="E392" s="100"/>
      <c r="F392" s="100"/>
      <c r="G392" s="102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3"/>
      <c r="T392" s="100"/>
      <c r="U392" s="100"/>
      <c r="V392" s="100"/>
      <c r="W392" s="100"/>
      <c r="X392" s="100"/>
      <c r="Y392" s="100"/>
      <c r="Z392" s="100"/>
      <c r="AA392" s="100"/>
      <c r="AB392" s="100"/>
      <c r="AC392" s="100"/>
      <c r="AD392" s="100"/>
      <c r="AE392" s="100"/>
      <c r="AF392" s="100"/>
      <c r="AG392" s="100"/>
      <c r="AH392" s="100"/>
      <c r="AI392" s="100"/>
      <c r="AJ392" s="100"/>
      <c r="AK392" s="100"/>
      <c r="AL392" s="100"/>
      <c r="AM392" s="100"/>
      <c r="AN392" s="100"/>
      <c r="AO392" s="100"/>
      <c r="AP392" s="100"/>
    </row>
    <row r="393" spans="1:42" ht="34.5" hidden="1" customHeight="1">
      <c r="A393" s="100"/>
      <c r="B393" s="101"/>
      <c r="C393" s="100"/>
      <c r="D393" s="100"/>
      <c r="E393" s="100"/>
      <c r="F393" s="100"/>
      <c r="G393" s="102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3"/>
      <c r="T393" s="100"/>
      <c r="U393" s="100"/>
      <c r="V393" s="100"/>
      <c r="W393" s="100"/>
      <c r="X393" s="100"/>
      <c r="Y393" s="100"/>
      <c r="Z393" s="100"/>
      <c r="AA393" s="100"/>
      <c r="AB393" s="100"/>
      <c r="AC393" s="100"/>
      <c r="AD393" s="100"/>
      <c r="AE393" s="100"/>
      <c r="AF393" s="100"/>
      <c r="AG393" s="100"/>
      <c r="AH393" s="100"/>
      <c r="AI393" s="100"/>
      <c r="AJ393" s="100"/>
      <c r="AK393" s="100"/>
      <c r="AL393" s="100"/>
      <c r="AM393" s="100"/>
      <c r="AN393" s="100"/>
      <c r="AO393" s="100"/>
      <c r="AP393" s="100"/>
    </row>
    <row r="394" spans="1:42" ht="34.5" hidden="1" customHeight="1">
      <c r="A394" s="100"/>
      <c r="B394" s="101"/>
      <c r="C394" s="100"/>
      <c r="D394" s="100"/>
      <c r="E394" s="100"/>
      <c r="F394" s="100"/>
      <c r="G394" s="102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3"/>
      <c r="T394" s="100"/>
      <c r="U394" s="100"/>
      <c r="V394" s="100"/>
      <c r="W394" s="100"/>
      <c r="X394" s="100"/>
      <c r="Y394" s="100"/>
      <c r="Z394" s="100"/>
      <c r="AA394" s="100"/>
      <c r="AB394" s="100"/>
      <c r="AC394" s="100"/>
      <c r="AD394" s="100"/>
      <c r="AE394" s="100"/>
      <c r="AF394" s="100"/>
      <c r="AG394" s="100"/>
      <c r="AH394" s="100"/>
      <c r="AI394" s="100"/>
      <c r="AJ394" s="100"/>
      <c r="AK394" s="100"/>
      <c r="AL394" s="100"/>
      <c r="AM394" s="100"/>
      <c r="AN394" s="100"/>
      <c r="AO394" s="100"/>
      <c r="AP394" s="100"/>
    </row>
    <row r="395" spans="1:42" ht="34.5" hidden="1" customHeight="1">
      <c r="A395" s="100"/>
      <c r="B395" s="101"/>
      <c r="C395" s="100"/>
      <c r="D395" s="100"/>
      <c r="E395" s="100"/>
      <c r="F395" s="100"/>
      <c r="G395" s="102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3"/>
      <c r="T395" s="100"/>
      <c r="U395" s="100"/>
      <c r="V395" s="100"/>
      <c r="W395" s="100"/>
      <c r="X395" s="100"/>
      <c r="Y395" s="100"/>
      <c r="Z395" s="100"/>
      <c r="AA395" s="100"/>
      <c r="AB395" s="100"/>
      <c r="AC395" s="100"/>
      <c r="AD395" s="100"/>
      <c r="AE395" s="100"/>
      <c r="AF395" s="100"/>
      <c r="AG395" s="100"/>
      <c r="AH395" s="100"/>
      <c r="AI395" s="100"/>
      <c r="AJ395" s="100"/>
      <c r="AK395" s="100"/>
      <c r="AL395" s="100"/>
      <c r="AM395" s="100"/>
      <c r="AN395" s="100"/>
      <c r="AO395" s="100"/>
      <c r="AP395" s="100"/>
    </row>
    <row r="396" spans="1:42" ht="34.5" hidden="1" customHeight="1">
      <c r="A396" s="100"/>
      <c r="B396" s="101"/>
      <c r="C396" s="100"/>
      <c r="D396" s="100"/>
      <c r="E396" s="100"/>
      <c r="F396" s="100"/>
      <c r="G396" s="102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3"/>
      <c r="T396" s="100"/>
      <c r="U396" s="100"/>
      <c r="V396" s="100"/>
      <c r="W396" s="100"/>
      <c r="X396" s="100"/>
      <c r="Y396" s="100"/>
      <c r="Z396" s="100"/>
      <c r="AA396" s="100"/>
      <c r="AB396" s="100"/>
      <c r="AC396" s="100"/>
      <c r="AD396" s="100"/>
      <c r="AE396" s="100"/>
      <c r="AF396" s="100"/>
      <c r="AG396" s="100"/>
      <c r="AH396" s="100"/>
      <c r="AI396" s="100"/>
      <c r="AJ396" s="100"/>
      <c r="AK396" s="100"/>
      <c r="AL396" s="100"/>
      <c r="AM396" s="100"/>
      <c r="AN396" s="100"/>
      <c r="AO396" s="100"/>
      <c r="AP396" s="100"/>
    </row>
    <row r="397" spans="1:42" ht="34.5" hidden="1" customHeight="1">
      <c r="A397" s="100"/>
      <c r="B397" s="101"/>
      <c r="C397" s="100"/>
      <c r="D397" s="100"/>
      <c r="E397" s="100"/>
      <c r="F397" s="100"/>
      <c r="G397" s="102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3"/>
      <c r="T397" s="100"/>
      <c r="U397" s="100"/>
      <c r="V397" s="100"/>
      <c r="W397" s="100"/>
      <c r="X397" s="100"/>
      <c r="Y397" s="100"/>
      <c r="Z397" s="100"/>
      <c r="AA397" s="100"/>
      <c r="AB397" s="100"/>
      <c r="AC397" s="100"/>
      <c r="AD397" s="100"/>
      <c r="AE397" s="100"/>
      <c r="AF397" s="100"/>
      <c r="AG397" s="100"/>
      <c r="AH397" s="100"/>
      <c r="AI397" s="100"/>
      <c r="AJ397" s="100"/>
      <c r="AK397" s="100"/>
      <c r="AL397" s="100"/>
      <c r="AM397" s="100"/>
      <c r="AN397" s="100"/>
      <c r="AO397" s="100"/>
      <c r="AP397" s="100"/>
    </row>
    <row r="398" spans="1:42" ht="34.5" hidden="1" customHeight="1">
      <c r="A398" s="100"/>
      <c r="B398" s="101"/>
      <c r="C398" s="100"/>
      <c r="D398" s="100"/>
      <c r="E398" s="100"/>
      <c r="F398" s="100"/>
      <c r="G398" s="102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3"/>
      <c r="T398" s="100"/>
      <c r="U398" s="100"/>
      <c r="V398" s="100"/>
      <c r="W398" s="100"/>
      <c r="X398" s="100"/>
      <c r="Y398" s="100"/>
      <c r="Z398" s="100"/>
      <c r="AA398" s="100"/>
      <c r="AB398" s="100"/>
      <c r="AC398" s="100"/>
      <c r="AD398" s="100"/>
      <c r="AE398" s="100"/>
      <c r="AF398" s="100"/>
      <c r="AG398" s="100"/>
      <c r="AH398" s="100"/>
      <c r="AI398" s="100"/>
      <c r="AJ398" s="100"/>
      <c r="AK398" s="100"/>
      <c r="AL398" s="100"/>
      <c r="AM398" s="100"/>
      <c r="AN398" s="100"/>
      <c r="AO398" s="100"/>
      <c r="AP398" s="100"/>
    </row>
    <row r="399" spans="1:42" ht="34.5" hidden="1" customHeight="1">
      <c r="A399" s="100"/>
      <c r="B399" s="101"/>
      <c r="C399" s="100"/>
      <c r="D399" s="100"/>
      <c r="E399" s="100"/>
      <c r="F399" s="100"/>
      <c r="G399" s="102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3"/>
      <c r="T399" s="100"/>
      <c r="U399" s="100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  <c r="AF399" s="100"/>
      <c r="AG399" s="100"/>
      <c r="AH399" s="100"/>
      <c r="AI399" s="100"/>
      <c r="AJ399" s="100"/>
      <c r="AK399" s="100"/>
      <c r="AL399" s="100"/>
      <c r="AM399" s="100"/>
      <c r="AN399" s="100"/>
      <c r="AO399" s="100"/>
      <c r="AP399" s="100"/>
    </row>
    <row r="400" spans="1:42" ht="34.5" hidden="1" customHeight="1">
      <c r="A400" s="100"/>
      <c r="B400" s="101"/>
      <c r="C400" s="100"/>
      <c r="D400" s="100"/>
      <c r="E400" s="100"/>
      <c r="F400" s="100"/>
      <c r="G400" s="102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3"/>
      <c r="T400" s="100"/>
      <c r="U400" s="100"/>
      <c r="V400" s="100"/>
      <c r="W400" s="100"/>
      <c r="X400" s="100"/>
      <c r="Y400" s="100"/>
      <c r="Z400" s="100"/>
      <c r="AA400" s="100"/>
      <c r="AB400" s="100"/>
      <c r="AC400" s="100"/>
      <c r="AD400" s="100"/>
      <c r="AE400" s="100"/>
      <c r="AF400" s="100"/>
      <c r="AG400" s="100"/>
      <c r="AH400" s="100"/>
      <c r="AI400" s="100"/>
      <c r="AJ400" s="100"/>
      <c r="AK400" s="100"/>
      <c r="AL400" s="100"/>
      <c r="AM400" s="100"/>
      <c r="AN400" s="100"/>
      <c r="AO400" s="100"/>
      <c r="AP400" s="100"/>
    </row>
    <row r="401" spans="1:42" ht="34.5" hidden="1" customHeight="1">
      <c r="A401" s="100"/>
      <c r="B401" s="101"/>
      <c r="C401" s="100"/>
      <c r="D401" s="100"/>
      <c r="E401" s="100"/>
      <c r="F401" s="100"/>
      <c r="G401" s="102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3"/>
      <c r="T401" s="100"/>
      <c r="U401" s="100"/>
      <c r="V401" s="100"/>
      <c r="W401" s="100"/>
      <c r="X401" s="100"/>
      <c r="Y401" s="100"/>
      <c r="Z401" s="100"/>
      <c r="AA401" s="100"/>
      <c r="AB401" s="100"/>
      <c r="AC401" s="100"/>
      <c r="AD401" s="100"/>
      <c r="AE401" s="100"/>
      <c r="AF401" s="100"/>
      <c r="AG401" s="100"/>
      <c r="AH401" s="100"/>
      <c r="AI401" s="100"/>
      <c r="AJ401" s="100"/>
      <c r="AK401" s="100"/>
      <c r="AL401" s="100"/>
      <c r="AM401" s="100"/>
      <c r="AN401" s="100"/>
      <c r="AO401" s="100"/>
      <c r="AP401" s="100"/>
    </row>
    <row r="402" spans="1:42" ht="34.5" hidden="1" customHeight="1">
      <c r="A402" s="100"/>
      <c r="B402" s="101"/>
      <c r="C402" s="100"/>
      <c r="D402" s="100"/>
      <c r="E402" s="100"/>
      <c r="F402" s="100"/>
      <c r="G402" s="102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3"/>
      <c r="T402" s="100"/>
      <c r="U402" s="100"/>
      <c r="V402" s="100"/>
      <c r="W402" s="100"/>
      <c r="X402" s="100"/>
      <c r="Y402" s="100"/>
      <c r="Z402" s="100"/>
      <c r="AA402" s="100"/>
      <c r="AB402" s="100"/>
      <c r="AC402" s="100"/>
      <c r="AD402" s="100"/>
      <c r="AE402" s="100"/>
      <c r="AF402" s="100"/>
      <c r="AG402" s="100"/>
      <c r="AH402" s="100"/>
      <c r="AI402" s="100"/>
      <c r="AJ402" s="100"/>
      <c r="AK402" s="100"/>
      <c r="AL402" s="100"/>
      <c r="AM402" s="100"/>
      <c r="AN402" s="100"/>
      <c r="AO402" s="100"/>
      <c r="AP402" s="100"/>
    </row>
    <row r="403" spans="1:42" ht="34.5" hidden="1" customHeight="1">
      <c r="A403" s="100"/>
      <c r="B403" s="101"/>
      <c r="C403" s="100"/>
      <c r="D403" s="100"/>
      <c r="E403" s="100"/>
      <c r="F403" s="100"/>
      <c r="G403" s="102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3"/>
      <c r="T403" s="100"/>
      <c r="U403" s="100"/>
      <c r="V403" s="100"/>
      <c r="W403" s="100"/>
      <c r="X403" s="100"/>
      <c r="Y403" s="100"/>
      <c r="Z403" s="100"/>
      <c r="AA403" s="100"/>
      <c r="AB403" s="100"/>
      <c r="AC403" s="100"/>
      <c r="AD403" s="100"/>
      <c r="AE403" s="100"/>
      <c r="AF403" s="100"/>
      <c r="AG403" s="100"/>
      <c r="AH403" s="100"/>
      <c r="AI403" s="100"/>
      <c r="AJ403" s="100"/>
      <c r="AK403" s="100"/>
      <c r="AL403" s="100"/>
      <c r="AM403" s="100"/>
      <c r="AN403" s="100"/>
      <c r="AO403" s="100"/>
      <c r="AP403" s="100"/>
    </row>
    <row r="404" spans="1:42" ht="34.5" hidden="1" customHeight="1">
      <c r="A404" s="100"/>
      <c r="B404" s="101"/>
      <c r="C404" s="100"/>
      <c r="D404" s="100"/>
      <c r="E404" s="100"/>
      <c r="F404" s="100"/>
      <c r="G404" s="102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3"/>
      <c r="T404" s="100"/>
      <c r="U404" s="100"/>
      <c r="V404" s="100"/>
      <c r="W404" s="100"/>
      <c r="X404" s="100"/>
      <c r="Y404" s="100"/>
      <c r="Z404" s="100"/>
      <c r="AA404" s="100"/>
      <c r="AB404" s="100"/>
      <c r="AC404" s="100"/>
      <c r="AD404" s="100"/>
      <c r="AE404" s="100"/>
      <c r="AF404" s="100"/>
      <c r="AG404" s="100"/>
      <c r="AH404" s="100"/>
      <c r="AI404" s="100"/>
      <c r="AJ404" s="100"/>
      <c r="AK404" s="100"/>
      <c r="AL404" s="100"/>
      <c r="AM404" s="100"/>
      <c r="AN404" s="100"/>
      <c r="AO404" s="100"/>
      <c r="AP404" s="100"/>
    </row>
    <row r="405" spans="1:42" ht="34.5" hidden="1" customHeight="1">
      <c r="A405" s="100"/>
      <c r="B405" s="101"/>
      <c r="C405" s="100"/>
      <c r="D405" s="100"/>
      <c r="E405" s="100"/>
      <c r="F405" s="100"/>
      <c r="G405" s="102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3"/>
      <c r="T405" s="100"/>
      <c r="U405" s="100"/>
      <c r="V405" s="100"/>
      <c r="W405" s="100"/>
      <c r="X405" s="100"/>
      <c r="Y405" s="100"/>
      <c r="Z405" s="100"/>
      <c r="AA405" s="100"/>
      <c r="AB405" s="100"/>
      <c r="AC405" s="100"/>
      <c r="AD405" s="100"/>
      <c r="AE405" s="100"/>
      <c r="AF405" s="100"/>
      <c r="AG405" s="100"/>
      <c r="AH405" s="100"/>
      <c r="AI405" s="100"/>
      <c r="AJ405" s="100"/>
      <c r="AK405" s="100"/>
      <c r="AL405" s="100"/>
      <c r="AM405" s="100"/>
      <c r="AN405" s="100"/>
      <c r="AO405" s="100"/>
      <c r="AP405" s="100"/>
    </row>
    <row r="406" spans="1:42" ht="34.5" hidden="1" customHeight="1">
      <c r="A406" s="100"/>
      <c r="B406" s="101"/>
      <c r="C406" s="100"/>
      <c r="D406" s="100"/>
      <c r="E406" s="100"/>
      <c r="F406" s="100"/>
      <c r="G406" s="102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3"/>
      <c r="T406" s="100"/>
      <c r="U406" s="100"/>
      <c r="V406" s="100"/>
      <c r="W406" s="100"/>
      <c r="X406" s="100"/>
      <c r="Y406" s="100"/>
      <c r="Z406" s="100"/>
      <c r="AA406" s="100"/>
      <c r="AB406" s="100"/>
      <c r="AC406" s="100"/>
      <c r="AD406" s="100"/>
      <c r="AE406" s="100"/>
      <c r="AF406" s="100"/>
      <c r="AG406" s="100"/>
      <c r="AH406" s="100"/>
      <c r="AI406" s="100"/>
      <c r="AJ406" s="100"/>
      <c r="AK406" s="100"/>
      <c r="AL406" s="100"/>
      <c r="AM406" s="100"/>
      <c r="AN406" s="100"/>
      <c r="AO406" s="100"/>
      <c r="AP406" s="100"/>
    </row>
    <row r="407" spans="1:42" ht="34.5" hidden="1" customHeight="1">
      <c r="A407" s="100"/>
      <c r="B407" s="101"/>
      <c r="C407" s="100"/>
      <c r="D407" s="100"/>
      <c r="E407" s="100"/>
      <c r="F407" s="100"/>
      <c r="G407" s="102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3"/>
      <c r="T407" s="100"/>
      <c r="U407" s="100"/>
      <c r="V407" s="100"/>
      <c r="W407" s="100"/>
      <c r="X407" s="100"/>
      <c r="Y407" s="100"/>
      <c r="Z407" s="100"/>
      <c r="AA407" s="100"/>
      <c r="AB407" s="100"/>
      <c r="AC407" s="100"/>
      <c r="AD407" s="100"/>
      <c r="AE407" s="100"/>
      <c r="AF407" s="100"/>
      <c r="AG407" s="100"/>
      <c r="AH407" s="100"/>
      <c r="AI407" s="100"/>
      <c r="AJ407" s="100"/>
      <c r="AK407" s="100"/>
      <c r="AL407" s="100"/>
      <c r="AM407" s="100"/>
      <c r="AN407" s="100"/>
      <c r="AO407" s="100"/>
      <c r="AP407" s="100"/>
    </row>
    <row r="408" spans="1:42" ht="34.5" hidden="1" customHeight="1">
      <c r="A408" s="100"/>
      <c r="B408" s="101"/>
      <c r="C408" s="100"/>
      <c r="D408" s="100"/>
      <c r="E408" s="100"/>
      <c r="F408" s="100"/>
      <c r="G408" s="102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3"/>
      <c r="T408" s="100"/>
      <c r="U408" s="100"/>
      <c r="V408" s="100"/>
      <c r="W408" s="100"/>
      <c r="X408" s="100"/>
      <c r="Y408" s="100"/>
      <c r="Z408" s="100"/>
      <c r="AA408" s="100"/>
      <c r="AB408" s="100"/>
      <c r="AC408" s="100"/>
      <c r="AD408" s="100"/>
      <c r="AE408" s="100"/>
      <c r="AF408" s="100"/>
      <c r="AG408" s="100"/>
      <c r="AH408" s="100"/>
      <c r="AI408" s="100"/>
      <c r="AJ408" s="100"/>
      <c r="AK408" s="100"/>
      <c r="AL408" s="100"/>
      <c r="AM408" s="100"/>
      <c r="AN408" s="100"/>
      <c r="AO408" s="100"/>
      <c r="AP408" s="100"/>
    </row>
    <row r="409" spans="1:42" ht="34.5" hidden="1" customHeight="1">
      <c r="A409" s="100"/>
      <c r="B409" s="101"/>
      <c r="C409" s="100"/>
      <c r="D409" s="100"/>
      <c r="E409" s="100"/>
      <c r="F409" s="100"/>
      <c r="G409" s="102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3"/>
      <c r="T409" s="100"/>
      <c r="U409" s="100"/>
      <c r="V409" s="100"/>
      <c r="W409" s="100"/>
      <c r="X409" s="100"/>
      <c r="Y409" s="100"/>
      <c r="Z409" s="100"/>
      <c r="AA409" s="100"/>
      <c r="AB409" s="100"/>
      <c r="AC409" s="100"/>
      <c r="AD409" s="100"/>
      <c r="AE409" s="100"/>
      <c r="AF409" s="100"/>
      <c r="AG409" s="100"/>
      <c r="AH409" s="100"/>
      <c r="AI409" s="100"/>
      <c r="AJ409" s="100"/>
      <c r="AK409" s="100"/>
      <c r="AL409" s="100"/>
      <c r="AM409" s="100"/>
      <c r="AN409" s="100"/>
      <c r="AO409" s="100"/>
      <c r="AP409" s="100"/>
    </row>
    <row r="410" spans="1:42" ht="34.5" hidden="1" customHeight="1">
      <c r="A410" s="100"/>
      <c r="B410" s="101"/>
      <c r="C410" s="100"/>
      <c r="D410" s="100"/>
      <c r="E410" s="100"/>
      <c r="F410" s="100"/>
      <c r="G410" s="102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3"/>
      <c r="T410" s="100"/>
      <c r="U410" s="100"/>
      <c r="V410" s="100"/>
      <c r="W410" s="100"/>
      <c r="X410" s="100"/>
      <c r="Y410" s="100"/>
      <c r="Z410" s="100"/>
      <c r="AA410" s="100"/>
      <c r="AB410" s="100"/>
      <c r="AC410" s="100"/>
      <c r="AD410" s="100"/>
      <c r="AE410" s="100"/>
      <c r="AF410" s="100"/>
      <c r="AG410" s="100"/>
      <c r="AH410" s="100"/>
      <c r="AI410" s="100"/>
      <c r="AJ410" s="100"/>
      <c r="AK410" s="100"/>
      <c r="AL410" s="100"/>
      <c r="AM410" s="100"/>
      <c r="AN410" s="100"/>
      <c r="AO410" s="100"/>
      <c r="AP410" s="100"/>
    </row>
    <row r="411" spans="1:42" ht="34.5" hidden="1" customHeight="1">
      <c r="A411" s="100"/>
      <c r="B411" s="101"/>
      <c r="C411" s="100"/>
      <c r="D411" s="100"/>
      <c r="E411" s="100"/>
      <c r="F411" s="100"/>
      <c r="G411" s="102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3"/>
      <c r="T411" s="100"/>
      <c r="U411" s="100"/>
      <c r="V411" s="100"/>
      <c r="W411" s="100"/>
      <c r="X411" s="100"/>
      <c r="Y411" s="100"/>
      <c r="Z411" s="100"/>
      <c r="AA411" s="100"/>
      <c r="AB411" s="100"/>
      <c r="AC411" s="100"/>
      <c r="AD411" s="100"/>
      <c r="AE411" s="100"/>
      <c r="AF411" s="100"/>
      <c r="AG411" s="100"/>
      <c r="AH411" s="100"/>
      <c r="AI411" s="100"/>
      <c r="AJ411" s="100"/>
      <c r="AK411" s="100"/>
      <c r="AL411" s="100"/>
      <c r="AM411" s="100"/>
      <c r="AN411" s="100"/>
      <c r="AO411" s="100"/>
      <c r="AP411" s="100"/>
    </row>
    <row r="412" spans="1:42" ht="34.5" hidden="1" customHeight="1">
      <c r="A412" s="100"/>
      <c r="B412" s="101"/>
      <c r="C412" s="100"/>
      <c r="D412" s="100"/>
      <c r="E412" s="100"/>
      <c r="F412" s="100"/>
      <c r="G412" s="102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3"/>
      <c r="T412" s="100"/>
      <c r="U412" s="100"/>
      <c r="V412" s="100"/>
      <c r="W412" s="100"/>
      <c r="X412" s="100"/>
      <c r="Y412" s="100"/>
      <c r="Z412" s="100"/>
      <c r="AA412" s="100"/>
      <c r="AB412" s="100"/>
      <c r="AC412" s="100"/>
      <c r="AD412" s="100"/>
      <c r="AE412" s="100"/>
      <c r="AF412" s="100"/>
      <c r="AG412" s="100"/>
      <c r="AH412" s="100"/>
      <c r="AI412" s="100"/>
      <c r="AJ412" s="100"/>
      <c r="AK412" s="100"/>
      <c r="AL412" s="100"/>
      <c r="AM412" s="100"/>
      <c r="AN412" s="100"/>
      <c r="AO412" s="100"/>
      <c r="AP412" s="100"/>
    </row>
    <row r="413" spans="1:42" ht="34.5" hidden="1" customHeight="1">
      <c r="A413" s="100"/>
      <c r="B413" s="101"/>
      <c r="C413" s="100"/>
      <c r="D413" s="100"/>
      <c r="E413" s="100"/>
      <c r="F413" s="100"/>
      <c r="G413" s="102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3"/>
      <c r="T413" s="100"/>
      <c r="U413" s="100"/>
      <c r="V413" s="100"/>
      <c r="W413" s="100"/>
      <c r="X413" s="100"/>
      <c r="Y413" s="100"/>
      <c r="Z413" s="100"/>
      <c r="AA413" s="100"/>
      <c r="AB413" s="100"/>
      <c r="AC413" s="100"/>
      <c r="AD413" s="100"/>
      <c r="AE413" s="100"/>
      <c r="AF413" s="100"/>
      <c r="AG413" s="100"/>
      <c r="AH413" s="100"/>
      <c r="AI413" s="100"/>
      <c r="AJ413" s="100"/>
      <c r="AK413" s="100"/>
      <c r="AL413" s="100"/>
      <c r="AM413" s="100"/>
      <c r="AN413" s="100"/>
      <c r="AO413" s="100"/>
      <c r="AP413" s="100"/>
    </row>
    <row r="414" spans="1:42" ht="34.5" hidden="1" customHeight="1">
      <c r="A414" s="100"/>
      <c r="B414" s="101"/>
      <c r="C414" s="100"/>
      <c r="D414" s="100"/>
      <c r="E414" s="100"/>
      <c r="F414" s="100"/>
      <c r="G414" s="102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3"/>
      <c r="T414" s="100"/>
      <c r="U414" s="100"/>
      <c r="V414" s="100"/>
      <c r="W414" s="100"/>
      <c r="X414" s="100"/>
      <c r="Y414" s="100"/>
      <c r="Z414" s="100"/>
      <c r="AA414" s="100"/>
      <c r="AB414" s="100"/>
      <c r="AC414" s="100"/>
      <c r="AD414" s="100"/>
      <c r="AE414" s="100"/>
      <c r="AF414" s="100"/>
      <c r="AG414" s="100"/>
      <c r="AH414" s="100"/>
      <c r="AI414" s="100"/>
      <c r="AJ414" s="100"/>
      <c r="AK414" s="100"/>
      <c r="AL414" s="100"/>
      <c r="AM414" s="100"/>
      <c r="AN414" s="100"/>
      <c r="AO414" s="100"/>
      <c r="AP414" s="100"/>
    </row>
    <row r="415" spans="1:42" ht="34.5" hidden="1" customHeight="1">
      <c r="A415" s="100"/>
      <c r="B415" s="101"/>
      <c r="C415" s="100"/>
      <c r="D415" s="100"/>
      <c r="E415" s="100"/>
      <c r="F415" s="100"/>
      <c r="G415" s="102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3"/>
      <c r="T415" s="100"/>
      <c r="U415" s="100"/>
      <c r="V415" s="100"/>
      <c r="W415" s="100"/>
      <c r="X415" s="100"/>
      <c r="Y415" s="100"/>
      <c r="Z415" s="100"/>
      <c r="AA415" s="100"/>
      <c r="AB415" s="100"/>
      <c r="AC415" s="100"/>
      <c r="AD415" s="100"/>
      <c r="AE415" s="100"/>
      <c r="AF415" s="100"/>
      <c r="AG415" s="100"/>
      <c r="AH415" s="100"/>
      <c r="AI415" s="100"/>
      <c r="AJ415" s="100"/>
      <c r="AK415" s="100"/>
      <c r="AL415" s="100"/>
      <c r="AM415" s="100"/>
      <c r="AN415" s="100"/>
      <c r="AO415" s="100"/>
      <c r="AP415" s="100"/>
    </row>
    <row r="416" spans="1:42" ht="34.5" hidden="1" customHeight="1">
      <c r="A416" s="100"/>
      <c r="B416" s="101"/>
      <c r="C416" s="100"/>
      <c r="D416" s="100"/>
      <c r="E416" s="100"/>
      <c r="F416" s="100"/>
      <c r="G416" s="102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3"/>
      <c r="T416" s="100"/>
      <c r="U416" s="100"/>
      <c r="V416" s="100"/>
      <c r="W416" s="100"/>
      <c r="X416" s="100"/>
      <c r="Y416" s="100"/>
      <c r="Z416" s="100"/>
      <c r="AA416" s="100"/>
      <c r="AB416" s="100"/>
      <c r="AC416" s="100"/>
      <c r="AD416" s="100"/>
      <c r="AE416" s="100"/>
      <c r="AF416" s="100"/>
      <c r="AG416" s="100"/>
      <c r="AH416" s="100"/>
      <c r="AI416" s="100"/>
      <c r="AJ416" s="100"/>
      <c r="AK416" s="100"/>
      <c r="AL416" s="100"/>
      <c r="AM416" s="100"/>
      <c r="AN416" s="100"/>
      <c r="AO416" s="100"/>
      <c r="AP416" s="100"/>
    </row>
    <row r="417" spans="1:42" ht="34.5" hidden="1" customHeight="1">
      <c r="A417" s="100"/>
      <c r="B417" s="101"/>
      <c r="C417" s="100"/>
      <c r="D417" s="100"/>
      <c r="E417" s="100"/>
      <c r="F417" s="100"/>
      <c r="G417" s="102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3"/>
      <c r="T417" s="100"/>
      <c r="U417" s="100"/>
      <c r="V417" s="100"/>
      <c r="W417" s="100"/>
      <c r="X417" s="100"/>
      <c r="Y417" s="100"/>
      <c r="Z417" s="100"/>
      <c r="AA417" s="100"/>
      <c r="AB417" s="100"/>
      <c r="AC417" s="100"/>
      <c r="AD417" s="100"/>
      <c r="AE417" s="100"/>
      <c r="AF417" s="100"/>
      <c r="AG417" s="100"/>
      <c r="AH417" s="100"/>
      <c r="AI417" s="100"/>
      <c r="AJ417" s="100"/>
      <c r="AK417" s="100"/>
      <c r="AL417" s="100"/>
      <c r="AM417" s="100"/>
      <c r="AN417" s="100"/>
      <c r="AO417" s="100"/>
      <c r="AP417" s="100"/>
    </row>
    <row r="418" spans="1:42" ht="34.5" hidden="1" customHeight="1">
      <c r="A418" s="100"/>
      <c r="B418" s="101"/>
      <c r="C418" s="100"/>
      <c r="D418" s="100"/>
      <c r="E418" s="100"/>
      <c r="F418" s="100"/>
      <c r="G418" s="102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3"/>
      <c r="T418" s="100"/>
      <c r="U418" s="100"/>
      <c r="V418" s="100"/>
      <c r="W418" s="100"/>
      <c r="X418" s="100"/>
      <c r="Y418" s="100"/>
      <c r="Z418" s="100"/>
      <c r="AA418" s="100"/>
      <c r="AB418" s="100"/>
      <c r="AC418" s="100"/>
      <c r="AD418" s="100"/>
      <c r="AE418" s="100"/>
      <c r="AF418" s="100"/>
      <c r="AG418" s="100"/>
      <c r="AH418" s="100"/>
      <c r="AI418" s="100"/>
      <c r="AJ418" s="100"/>
      <c r="AK418" s="100"/>
      <c r="AL418" s="100"/>
      <c r="AM418" s="100"/>
      <c r="AN418" s="100"/>
      <c r="AO418" s="100"/>
      <c r="AP418" s="100"/>
    </row>
    <row r="419" spans="1:42" ht="34.5" hidden="1" customHeight="1">
      <c r="A419" s="100"/>
      <c r="B419" s="101"/>
      <c r="C419" s="100"/>
      <c r="D419" s="100"/>
      <c r="E419" s="100"/>
      <c r="F419" s="100"/>
      <c r="G419" s="102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3"/>
      <c r="T419" s="100"/>
      <c r="U419" s="100"/>
      <c r="V419" s="100"/>
      <c r="W419" s="100"/>
      <c r="X419" s="100"/>
      <c r="Y419" s="100"/>
      <c r="Z419" s="100"/>
      <c r="AA419" s="100"/>
      <c r="AB419" s="100"/>
      <c r="AC419" s="100"/>
      <c r="AD419" s="100"/>
      <c r="AE419" s="100"/>
      <c r="AF419" s="100"/>
      <c r="AG419" s="100"/>
      <c r="AH419" s="100"/>
      <c r="AI419" s="100"/>
      <c r="AJ419" s="100"/>
      <c r="AK419" s="100"/>
      <c r="AL419" s="100"/>
      <c r="AM419" s="100"/>
      <c r="AN419" s="100"/>
      <c r="AO419" s="100"/>
      <c r="AP419" s="100"/>
    </row>
    <row r="420" spans="1:42" ht="34.5" hidden="1" customHeight="1">
      <c r="A420" s="100"/>
      <c r="B420" s="101"/>
      <c r="C420" s="100"/>
      <c r="D420" s="100"/>
      <c r="E420" s="100"/>
      <c r="F420" s="100"/>
      <c r="G420" s="102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3"/>
      <c r="T420" s="100"/>
      <c r="U420" s="100"/>
      <c r="V420" s="100"/>
      <c r="W420" s="100"/>
      <c r="X420" s="100"/>
      <c r="Y420" s="100"/>
      <c r="Z420" s="100"/>
      <c r="AA420" s="100"/>
      <c r="AB420" s="100"/>
      <c r="AC420" s="100"/>
      <c r="AD420" s="100"/>
      <c r="AE420" s="100"/>
      <c r="AF420" s="100"/>
      <c r="AG420" s="100"/>
      <c r="AH420" s="100"/>
      <c r="AI420" s="100"/>
      <c r="AJ420" s="100"/>
      <c r="AK420" s="100"/>
      <c r="AL420" s="100"/>
      <c r="AM420" s="100"/>
      <c r="AN420" s="100"/>
      <c r="AO420" s="100"/>
      <c r="AP420" s="100"/>
    </row>
    <row r="421" spans="1:42" ht="34.5" hidden="1" customHeight="1">
      <c r="A421" s="100"/>
      <c r="B421" s="101"/>
      <c r="C421" s="100"/>
      <c r="D421" s="100"/>
      <c r="E421" s="100"/>
      <c r="F421" s="100"/>
      <c r="G421" s="102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3"/>
      <c r="T421" s="100"/>
      <c r="U421" s="100"/>
      <c r="V421" s="100"/>
      <c r="W421" s="100"/>
      <c r="X421" s="100"/>
      <c r="Y421" s="100"/>
      <c r="Z421" s="100"/>
      <c r="AA421" s="100"/>
      <c r="AB421" s="100"/>
      <c r="AC421" s="100"/>
      <c r="AD421" s="100"/>
      <c r="AE421" s="100"/>
      <c r="AF421" s="100"/>
      <c r="AG421" s="100"/>
      <c r="AH421" s="100"/>
      <c r="AI421" s="100"/>
      <c r="AJ421" s="100"/>
      <c r="AK421" s="100"/>
      <c r="AL421" s="100"/>
      <c r="AM421" s="100"/>
      <c r="AN421" s="100"/>
      <c r="AO421" s="100"/>
      <c r="AP421" s="100"/>
    </row>
    <row r="422" spans="1:42" ht="34.5" hidden="1" customHeight="1">
      <c r="A422" s="100"/>
      <c r="B422" s="101"/>
      <c r="C422" s="100"/>
      <c r="D422" s="100"/>
      <c r="E422" s="100"/>
      <c r="F422" s="100"/>
      <c r="G422" s="102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3"/>
      <c r="T422" s="100"/>
      <c r="U422" s="100"/>
      <c r="V422" s="100"/>
      <c r="W422" s="100"/>
      <c r="X422" s="100"/>
      <c r="Y422" s="100"/>
      <c r="Z422" s="100"/>
      <c r="AA422" s="100"/>
      <c r="AB422" s="100"/>
      <c r="AC422" s="100"/>
      <c r="AD422" s="100"/>
      <c r="AE422" s="100"/>
      <c r="AF422" s="100"/>
      <c r="AG422" s="100"/>
      <c r="AH422" s="100"/>
      <c r="AI422" s="100"/>
      <c r="AJ422" s="100"/>
      <c r="AK422" s="100"/>
      <c r="AL422" s="100"/>
      <c r="AM422" s="100"/>
      <c r="AN422" s="100"/>
      <c r="AO422" s="100"/>
      <c r="AP422" s="100"/>
    </row>
    <row r="423" spans="1:42" ht="34.5" hidden="1" customHeight="1">
      <c r="A423" s="100"/>
      <c r="B423" s="101"/>
      <c r="C423" s="100"/>
      <c r="D423" s="100"/>
      <c r="E423" s="100"/>
      <c r="F423" s="100"/>
      <c r="G423" s="102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3"/>
      <c r="T423" s="100"/>
      <c r="U423" s="100"/>
      <c r="V423" s="100"/>
      <c r="W423" s="100"/>
      <c r="X423" s="100"/>
      <c r="Y423" s="100"/>
      <c r="Z423" s="100"/>
      <c r="AA423" s="100"/>
      <c r="AB423" s="100"/>
      <c r="AC423" s="100"/>
      <c r="AD423" s="100"/>
      <c r="AE423" s="100"/>
      <c r="AF423" s="100"/>
      <c r="AG423" s="100"/>
      <c r="AH423" s="100"/>
      <c r="AI423" s="100"/>
      <c r="AJ423" s="100"/>
      <c r="AK423" s="100"/>
      <c r="AL423" s="100"/>
      <c r="AM423" s="100"/>
      <c r="AN423" s="100"/>
      <c r="AO423" s="100"/>
      <c r="AP423" s="100"/>
    </row>
    <row r="424" spans="1:42" ht="34.5" hidden="1" customHeight="1">
      <c r="A424" s="100"/>
      <c r="B424" s="101"/>
      <c r="C424" s="100"/>
      <c r="D424" s="100"/>
      <c r="E424" s="100"/>
      <c r="F424" s="100"/>
      <c r="G424" s="102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3"/>
      <c r="T424" s="100"/>
      <c r="U424" s="100"/>
      <c r="V424" s="100"/>
      <c r="W424" s="100"/>
      <c r="X424" s="100"/>
      <c r="Y424" s="100"/>
      <c r="Z424" s="100"/>
      <c r="AA424" s="100"/>
      <c r="AB424" s="100"/>
      <c r="AC424" s="100"/>
      <c r="AD424" s="100"/>
      <c r="AE424" s="100"/>
      <c r="AF424" s="100"/>
      <c r="AG424" s="100"/>
      <c r="AH424" s="100"/>
      <c r="AI424" s="100"/>
      <c r="AJ424" s="100"/>
      <c r="AK424" s="100"/>
      <c r="AL424" s="100"/>
      <c r="AM424" s="100"/>
      <c r="AN424" s="100"/>
      <c r="AO424" s="100"/>
      <c r="AP424" s="100"/>
    </row>
    <row r="425" spans="1:42" ht="34.5" hidden="1" customHeight="1">
      <c r="A425" s="100"/>
      <c r="B425" s="101"/>
      <c r="C425" s="100"/>
      <c r="D425" s="100"/>
      <c r="E425" s="100"/>
      <c r="F425" s="100"/>
      <c r="G425" s="102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3"/>
      <c r="T425" s="100"/>
      <c r="U425" s="100"/>
      <c r="V425" s="100"/>
      <c r="W425" s="100"/>
      <c r="X425" s="100"/>
      <c r="Y425" s="100"/>
      <c r="Z425" s="100"/>
      <c r="AA425" s="100"/>
      <c r="AB425" s="100"/>
      <c r="AC425" s="100"/>
      <c r="AD425" s="100"/>
      <c r="AE425" s="100"/>
      <c r="AF425" s="100"/>
      <c r="AG425" s="100"/>
      <c r="AH425" s="100"/>
      <c r="AI425" s="100"/>
      <c r="AJ425" s="100"/>
      <c r="AK425" s="100"/>
      <c r="AL425" s="100"/>
      <c r="AM425" s="100"/>
      <c r="AN425" s="100"/>
      <c r="AO425" s="100"/>
      <c r="AP425" s="100"/>
    </row>
    <row r="426" spans="1:42" ht="34.5" hidden="1" customHeight="1">
      <c r="A426" s="100"/>
      <c r="B426" s="101"/>
      <c r="C426" s="100"/>
      <c r="D426" s="100"/>
      <c r="E426" s="100"/>
      <c r="F426" s="100"/>
      <c r="G426" s="102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3"/>
      <c r="T426" s="100"/>
      <c r="U426" s="100"/>
      <c r="V426" s="100"/>
      <c r="W426" s="100"/>
      <c r="X426" s="100"/>
      <c r="Y426" s="100"/>
      <c r="Z426" s="100"/>
      <c r="AA426" s="100"/>
      <c r="AB426" s="100"/>
      <c r="AC426" s="100"/>
      <c r="AD426" s="100"/>
      <c r="AE426" s="100"/>
      <c r="AF426" s="100"/>
      <c r="AG426" s="100"/>
      <c r="AH426" s="100"/>
      <c r="AI426" s="100"/>
      <c r="AJ426" s="100"/>
      <c r="AK426" s="100"/>
      <c r="AL426" s="100"/>
      <c r="AM426" s="100"/>
      <c r="AN426" s="100"/>
      <c r="AO426" s="100"/>
      <c r="AP426" s="100"/>
    </row>
    <row r="427" spans="1:42" ht="34.5" hidden="1" customHeight="1">
      <c r="A427" s="100"/>
      <c r="B427" s="101"/>
      <c r="C427" s="100"/>
      <c r="D427" s="100"/>
      <c r="E427" s="100"/>
      <c r="F427" s="100"/>
      <c r="G427" s="102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3"/>
      <c r="T427" s="100"/>
      <c r="U427" s="100"/>
      <c r="V427" s="100"/>
      <c r="W427" s="100"/>
      <c r="X427" s="100"/>
      <c r="Y427" s="100"/>
      <c r="Z427" s="100"/>
      <c r="AA427" s="100"/>
      <c r="AB427" s="100"/>
      <c r="AC427" s="100"/>
      <c r="AD427" s="100"/>
      <c r="AE427" s="100"/>
      <c r="AF427" s="100"/>
      <c r="AG427" s="100"/>
      <c r="AH427" s="100"/>
      <c r="AI427" s="100"/>
      <c r="AJ427" s="100"/>
      <c r="AK427" s="100"/>
      <c r="AL427" s="100"/>
      <c r="AM427" s="100"/>
      <c r="AN427" s="100"/>
      <c r="AO427" s="100"/>
      <c r="AP427" s="100"/>
    </row>
    <row r="428" spans="1:42" ht="34.5" hidden="1" customHeight="1">
      <c r="A428" s="100"/>
      <c r="B428" s="101"/>
      <c r="C428" s="100"/>
      <c r="D428" s="100"/>
      <c r="E428" s="100"/>
      <c r="F428" s="100"/>
      <c r="G428" s="102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3"/>
      <c r="T428" s="100"/>
      <c r="U428" s="100"/>
      <c r="V428" s="100"/>
      <c r="W428" s="100"/>
      <c r="X428" s="100"/>
      <c r="Y428" s="100"/>
      <c r="Z428" s="100"/>
      <c r="AA428" s="100"/>
      <c r="AB428" s="100"/>
      <c r="AC428" s="100"/>
      <c r="AD428" s="100"/>
      <c r="AE428" s="100"/>
      <c r="AF428" s="100"/>
      <c r="AG428" s="100"/>
      <c r="AH428" s="100"/>
      <c r="AI428" s="100"/>
      <c r="AJ428" s="100"/>
      <c r="AK428" s="100"/>
      <c r="AL428" s="100"/>
      <c r="AM428" s="100"/>
      <c r="AN428" s="100"/>
      <c r="AO428" s="100"/>
      <c r="AP428" s="100"/>
    </row>
    <row r="429" spans="1:42" ht="34.5" hidden="1" customHeight="1">
      <c r="A429" s="100"/>
      <c r="B429" s="101"/>
      <c r="C429" s="100"/>
      <c r="D429" s="100"/>
      <c r="E429" s="100"/>
      <c r="F429" s="100"/>
      <c r="G429" s="102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3"/>
      <c r="T429" s="100"/>
      <c r="U429" s="100"/>
      <c r="V429" s="100"/>
      <c r="W429" s="100"/>
      <c r="X429" s="100"/>
      <c r="Y429" s="100"/>
      <c r="Z429" s="100"/>
      <c r="AA429" s="100"/>
      <c r="AB429" s="100"/>
      <c r="AC429" s="100"/>
      <c r="AD429" s="100"/>
      <c r="AE429" s="100"/>
      <c r="AF429" s="100"/>
      <c r="AG429" s="100"/>
      <c r="AH429" s="100"/>
      <c r="AI429" s="100"/>
      <c r="AJ429" s="100"/>
      <c r="AK429" s="100"/>
      <c r="AL429" s="100"/>
      <c r="AM429" s="100"/>
      <c r="AN429" s="100"/>
      <c r="AO429" s="100"/>
      <c r="AP429" s="100"/>
    </row>
    <row r="430" spans="1:42" ht="34.5" hidden="1" customHeight="1">
      <c r="A430" s="100"/>
      <c r="B430" s="101"/>
      <c r="C430" s="100"/>
      <c r="D430" s="100"/>
      <c r="E430" s="100"/>
      <c r="F430" s="100"/>
      <c r="G430" s="102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3"/>
      <c r="T430" s="100"/>
      <c r="U430" s="100"/>
      <c r="V430" s="100"/>
      <c r="W430" s="100"/>
      <c r="X430" s="100"/>
      <c r="Y430" s="100"/>
      <c r="Z430" s="100"/>
      <c r="AA430" s="100"/>
      <c r="AB430" s="100"/>
      <c r="AC430" s="100"/>
      <c r="AD430" s="100"/>
      <c r="AE430" s="100"/>
      <c r="AF430" s="100"/>
      <c r="AG430" s="100"/>
      <c r="AH430" s="100"/>
      <c r="AI430" s="100"/>
      <c r="AJ430" s="100"/>
      <c r="AK430" s="100"/>
      <c r="AL430" s="100"/>
      <c r="AM430" s="100"/>
      <c r="AN430" s="100"/>
      <c r="AO430" s="100"/>
      <c r="AP430" s="100"/>
    </row>
    <row r="431" spans="1:42" ht="34.5" hidden="1" customHeight="1">
      <c r="A431" s="100"/>
      <c r="B431" s="101"/>
      <c r="C431" s="100"/>
      <c r="D431" s="100"/>
      <c r="E431" s="100"/>
      <c r="F431" s="100"/>
      <c r="G431" s="102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3"/>
      <c r="T431" s="100"/>
      <c r="U431" s="100"/>
      <c r="V431" s="100"/>
      <c r="W431" s="100"/>
      <c r="X431" s="100"/>
      <c r="Y431" s="100"/>
      <c r="Z431" s="100"/>
      <c r="AA431" s="100"/>
      <c r="AB431" s="100"/>
      <c r="AC431" s="100"/>
      <c r="AD431" s="100"/>
      <c r="AE431" s="100"/>
      <c r="AF431" s="100"/>
      <c r="AG431" s="100"/>
      <c r="AH431" s="100"/>
      <c r="AI431" s="100"/>
      <c r="AJ431" s="100"/>
      <c r="AK431" s="100"/>
      <c r="AL431" s="100"/>
      <c r="AM431" s="100"/>
      <c r="AN431" s="100"/>
      <c r="AO431" s="100"/>
      <c r="AP431" s="100"/>
    </row>
    <row r="432" spans="1:42" ht="34.5" hidden="1" customHeight="1">
      <c r="A432" s="100"/>
      <c r="B432" s="101"/>
      <c r="C432" s="100"/>
      <c r="D432" s="100"/>
      <c r="E432" s="100"/>
      <c r="F432" s="100"/>
      <c r="G432" s="102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3"/>
      <c r="T432" s="100"/>
      <c r="U432" s="100"/>
      <c r="V432" s="100"/>
      <c r="W432" s="100"/>
      <c r="X432" s="100"/>
      <c r="Y432" s="100"/>
      <c r="Z432" s="100"/>
      <c r="AA432" s="100"/>
      <c r="AB432" s="100"/>
      <c r="AC432" s="100"/>
      <c r="AD432" s="100"/>
      <c r="AE432" s="100"/>
      <c r="AF432" s="100"/>
      <c r="AG432" s="100"/>
      <c r="AH432" s="100"/>
      <c r="AI432" s="100"/>
      <c r="AJ432" s="100"/>
      <c r="AK432" s="100"/>
      <c r="AL432" s="100"/>
      <c r="AM432" s="100"/>
      <c r="AN432" s="100"/>
      <c r="AO432" s="100"/>
      <c r="AP432" s="100"/>
    </row>
    <row r="433" spans="1:42" ht="34.5" hidden="1" customHeight="1">
      <c r="A433" s="100"/>
      <c r="B433" s="101"/>
      <c r="C433" s="100"/>
      <c r="D433" s="100"/>
      <c r="E433" s="100"/>
      <c r="F433" s="100"/>
      <c r="G433" s="102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3"/>
      <c r="T433" s="100"/>
      <c r="U433" s="100"/>
      <c r="V433" s="100"/>
      <c r="W433" s="100"/>
      <c r="X433" s="100"/>
      <c r="Y433" s="100"/>
      <c r="Z433" s="100"/>
      <c r="AA433" s="100"/>
      <c r="AB433" s="100"/>
      <c r="AC433" s="100"/>
      <c r="AD433" s="100"/>
      <c r="AE433" s="100"/>
      <c r="AF433" s="100"/>
      <c r="AG433" s="100"/>
      <c r="AH433" s="100"/>
      <c r="AI433" s="100"/>
      <c r="AJ433" s="100"/>
      <c r="AK433" s="100"/>
      <c r="AL433" s="100"/>
      <c r="AM433" s="100"/>
      <c r="AN433" s="100"/>
      <c r="AO433" s="100"/>
      <c r="AP433" s="100"/>
    </row>
    <row r="434" spans="1:42" ht="34.5" hidden="1" customHeight="1">
      <c r="A434" s="100"/>
      <c r="B434" s="101"/>
      <c r="C434" s="100"/>
      <c r="D434" s="100"/>
      <c r="E434" s="100"/>
      <c r="F434" s="100"/>
      <c r="G434" s="102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3"/>
      <c r="T434" s="100"/>
      <c r="U434" s="100"/>
      <c r="V434" s="100"/>
      <c r="W434" s="100"/>
      <c r="X434" s="100"/>
      <c r="Y434" s="100"/>
      <c r="Z434" s="100"/>
      <c r="AA434" s="100"/>
      <c r="AB434" s="100"/>
      <c r="AC434" s="100"/>
      <c r="AD434" s="100"/>
      <c r="AE434" s="100"/>
      <c r="AF434" s="100"/>
      <c r="AG434" s="100"/>
      <c r="AH434" s="100"/>
      <c r="AI434" s="100"/>
      <c r="AJ434" s="100"/>
      <c r="AK434" s="100"/>
      <c r="AL434" s="100"/>
      <c r="AM434" s="100"/>
      <c r="AN434" s="100"/>
      <c r="AO434" s="100"/>
      <c r="AP434" s="100"/>
    </row>
    <row r="435" spans="1:42" ht="34.5" hidden="1" customHeight="1">
      <c r="A435" s="100"/>
      <c r="B435" s="101"/>
      <c r="C435" s="100"/>
      <c r="D435" s="100"/>
      <c r="E435" s="100"/>
      <c r="F435" s="100"/>
      <c r="G435" s="102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3"/>
      <c r="T435" s="100"/>
      <c r="U435" s="100"/>
      <c r="V435" s="100"/>
      <c r="W435" s="100"/>
      <c r="X435" s="100"/>
      <c r="Y435" s="100"/>
      <c r="Z435" s="100"/>
      <c r="AA435" s="100"/>
      <c r="AB435" s="100"/>
      <c r="AC435" s="100"/>
      <c r="AD435" s="100"/>
      <c r="AE435" s="100"/>
      <c r="AF435" s="100"/>
      <c r="AG435" s="100"/>
      <c r="AH435" s="100"/>
      <c r="AI435" s="100"/>
      <c r="AJ435" s="100"/>
      <c r="AK435" s="100"/>
      <c r="AL435" s="100"/>
      <c r="AM435" s="100"/>
      <c r="AN435" s="100"/>
      <c r="AO435" s="100"/>
      <c r="AP435" s="100"/>
    </row>
    <row r="436" spans="1:42" ht="34.5" hidden="1" customHeight="1">
      <c r="A436" s="100"/>
      <c r="B436" s="101"/>
      <c r="C436" s="100"/>
      <c r="D436" s="100"/>
      <c r="E436" s="100"/>
      <c r="F436" s="100"/>
      <c r="G436" s="102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3"/>
      <c r="T436" s="100"/>
      <c r="U436" s="100"/>
      <c r="V436" s="100"/>
      <c r="W436" s="100"/>
      <c r="X436" s="100"/>
      <c r="Y436" s="100"/>
      <c r="Z436" s="100"/>
      <c r="AA436" s="100"/>
      <c r="AB436" s="100"/>
      <c r="AC436" s="100"/>
      <c r="AD436" s="100"/>
      <c r="AE436" s="100"/>
      <c r="AF436" s="100"/>
      <c r="AG436" s="100"/>
      <c r="AH436" s="100"/>
      <c r="AI436" s="100"/>
      <c r="AJ436" s="100"/>
      <c r="AK436" s="100"/>
      <c r="AL436" s="100"/>
      <c r="AM436" s="100"/>
      <c r="AN436" s="100"/>
      <c r="AO436" s="100"/>
      <c r="AP436" s="100"/>
    </row>
    <row r="437" spans="1:42" ht="34.5" hidden="1" customHeight="1">
      <c r="A437" s="100"/>
      <c r="B437" s="101"/>
      <c r="C437" s="100"/>
      <c r="D437" s="100"/>
      <c r="E437" s="100"/>
      <c r="F437" s="100"/>
      <c r="G437" s="102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3"/>
      <c r="T437" s="100"/>
      <c r="U437" s="100"/>
      <c r="V437" s="100"/>
      <c r="W437" s="100"/>
      <c r="X437" s="100"/>
      <c r="Y437" s="100"/>
      <c r="Z437" s="100"/>
      <c r="AA437" s="100"/>
      <c r="AB437" s="100"/>
      <c r="AC437" s="100"/>
      <c r="AD437" s="100"/>
      <c r="AE437" s="100"/>
      <c r="AF437" s="100"/>
      <c r="AG437" s="100"/>
      <c r="AH437" s="100"/>
      <c r="AI437" s="100"/>
      <c r="AJ437" s="100"/>
      <c r="AK437" s="100"/>
      <c r="AL437" s="100"/>
      <c r="AM437" s="100"/>
      <c r="AN437" s="100"/>
      <c r="AO437" s="100"/>
      <c r="AP437" s="100"/>
    </row>
    <row r="438" spans="1:42" ht="34.5" hidden="1" customHeight="1">
      <c r="A438" s="100"/>
      <c r="B438" s="101"/>
      <c r="C438" s="100"/>
      <c r="D438" s="100"/>
      <c r="E438" s="100"/>
      <c r="F438" s="100"/>
      <c r="G438" s="102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3"/>
      <c r="T438" s="100"/>
      <c r="U438" s="100"/>
      <c r="V438" s="100"/>
      <c r="W438" s="100"/>
      <c r="X438" s="100"/>
      <c r="Y438" s="100"/>
      <c r="Z438" s="100"/>
      <c r="AA438" s="100"/>
      <c r="AB438" s="100"/>
      <c r="AC438" s="100"/>
      <c r="AD438" s="100"/>
      <c r="AE438" s="100"/>
      <c r="AF438" s="100"/>
      <c r="AG438" s="100"/>
      <c r="AH438" s="100"/>
      <c r="AI438" s="100"/>
      <c r="AJ438" s="100"/>
      <c r="AK438" s="100"/>
      <c r="AL438" s="100"/>
      <c r="AM438" s="100"/>
      <c r="AN438" s="100"/>
      <c r="AO438" s="100"/>
      <c r="AP438" s="100"/>
    </row>
    <row r="439" spans="1:42" ht="34.5" hidden="1" customHeight="1">
      <c r="A439" s="100"/>
      <c r="B439" s="101"/>
      <c r="C439" s="100"/>
      <c r="D439" s="100"/>
      <c r="E439" s="100"/>
      <c r="F439" s="100"/>
      <c r="G439" s="102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3"/>
      <c r="T439" s="100"/>
      <c r="U439" s="100"/>
      <c r="V439" s="100"/>
      <c r="W439" s="100"/>
      <c r="X439" s="100"/>
      <c r="Y439" s="100"/>
      <c r="Z439" s="100"/>
      <c r="AA439" s="100"/>
      <c r="AB439" s="100"/>
      <c r="AC439" s="100"/>
      <c r="AD439" s="100"/>
      <c r="AE439" s="100"/>
      <c r="AF439" s="100"/>
      <c r="AG439" s="100"/>
      <c r="AH439" s="100"/>
      <c r="AI439" s="100"/>
      <c r="AJ439" s="100"/>
      <c r="AK439" s="100"/>
      <c r="AL439" s="100"/>
      <c r="AM439" s="100"/>
      <c r="AN439" s="100"/>
      <c r="AO439" s="100"/>
      <c r="AP439" s="100"/>
    </row>
    <row r="440" spans="1:42" ht="34.5" hidden="1" customHeight="1">
      <c r="A440" s="100"/>
      <c r="B440" s="101"/>
      <c r="C440" s="100"/>
      <c r="D440" s="100"/>
      <c r="E440" s="100"/>
      <c r="F440" s="100"/>
      <c r="G440" s="102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3"/>
      <c r="T440" s="100"/>
      <c r="U440" s="100"/>
      <c r="V440" s="100"/>
      <c r="W440" s="100"/>
      <c r="X440" s="100"/>
      <c r="Y440" s="100"/>
      <c r="Z440" s="100"/>
      <c r="AA440" s="100"/>
      <c r="AB440" s="100"/>
      <c r="AC440" s="100"/>
      <c r="AD440" s="100"/>
      <c r="AE440" s="100"/>
      <c r="AF440" s="100"/>
      <c r="AG440" s="100"/>
      <c r="AH440" s="100"/>
      <c r="AI440" s="100"/>
      <c r="AJ440" s="100"/>
      <c r="AK440" s="100"/>
      <c r="AL440" s="100"/>
      <c r="AM440" s="100"/>
      <c r="AN440" s="100"/>
      <c r="AO440" s="100"/>
      <c r="AP440" s="100"/>
    </row>
    <row r="441" spans="1:42" ht="34.5" hidden="1" customHeight="1">
      <c r="A441" s="100"/>
      <c r="B441" s="101"/>
      <c r="C441" s="100"/>
      <c r="D441" s="100"/>
      <c r="E441" s="100"/>
      <c r="F441" s="100"/>
      <c r="G441" s="102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3"/>
      <c r="T441" s="100"/>
      <c r="U441" s="100"/>
      <c r="V441" s="100"/>
      <c r="W441" s="100"/>
      <c r="X441" s="100"/>
      <c r="Y441" s="100"/>
      <c r="Z441" s="100"/>
      <c r="AA441" s="100"/>
      <c r="AB441" s="100"/>
      <c r="AC441" s="100"/>
      <c r="AD441" s="100"/>
      <c r="AE441" s="100"/>
      <c r="AF441" s="100"/>
      <c r="AG441" s="100"/>
      <c r="AH441" s="100"/>
      <c r="AI441" s="100"/>
      <c r="AJ441" s="100"/>
      <c r="AK441" s="100"/>
      <c r="AL441" s="100"/>
      <c r="AM441" s="100"/>
      <c r="AN441" s="100"/>
      <c r="AO441" s="100"/>
      <c r="AP441" s="100"/>
    </row>
    <row r="442" spans="1:42" ht="34.5" hidden="1" customHeight="1">
      <c r="A442" s="100"/>
      <c r="B442" s="101"/>
      <c r="C442" s="100"/>
      <c r="D442" s="100"/>
      <c r="E442" s="100"/>
      <c r="F442" s="100"/>
      <c r="G442" s="102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3"/>
      <c r="T442" s="100"/>
      <c r="U442" s="100"/>
      <c r="V442" s="100"/>
      <c r="W442" s="100"/>
      <c r="X442" s="100"/>
      <c r="Y442" s="100"/>
      <c r="Z442" s="100"/>
      <c r="AA442" s="100"/>
      <c r="AB442" s="100"/>
      <c r="AC442" s="100"/>
      <c r="AD442" s="100"/>
      <c r="AE442" s="100"/>
      <c r="AF442" s="100"/>
      <c r="AG442" s="100"/>
      <c r="AH442" s="100"/>
      <c r="AI442" s="100"/>
      <c r="AJ442" s="100"/>
      <c r="AK442" s="100"/>
      <c r="AL442" s="100"/>
      <c r="AM442" s="100"/>
      <c r="AN442" s="100"/>
      <c r="AO442" s="100"/>
      <c r="AP442" s="100"/>
    </row>
    <row r="443" spans="1:42" ht="34.5" hidden="1" customHeight="1">
      <c r="A443" s="100"/>
      <c r="B443" s="101"/>
      <c r="C443" s="100"/>
      <c r="D443" s="100"/>
      <c r="E443" s="100"/>
      <c r="F443" s="100"/>
      <c r="G443" s="102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3"/>
      <c r="T443" s="100"/>
      <c r="U443" s="100"/>
      <c r="V443" s="100"/>
      <c r="W443" s="100"/>
      <c r="X443" s="100"/>
      <c r="Y443" s="100"/>
      <c r="Z443" s="100"/>
      <c r="AA443" s="100"/>
      <c r="AB443" s="100"/>
      <c r="AC443" s="100"/>
      <c r="AD443" s="100"/>
      <c r="AE443" s="100"/>
      <c r="AF443" s="100"/>
      <c r="AG443" s="100"/>
      <c r="AH443" s="100"/>
      <c r="AI443" s="100"/>
      <c r="AJ443" s="100"/>
      <c r="AK443" s="100"/>
      <c r="AL443" s="100"/>
      <c r="AM443" s="100"/>
      <c r="AN443" s="100"/>
      <c r="AO443" s="100"/>
      <c r="AP443" s="100"/>
    </row>
    <row r="444" spans="1:42" ht="34.5" hidden="1" customHeight="1">
      <c r="A444" s="100"/>
      <c r="B444" s="101"/>
      <c r="C444" s="100"/>
      <c r="D444" s="100"/>
      <c r="E444" s="100"/>
      <c r="F444" s="100"/>
      <c r="G444" s="102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3"/>
      <c r="T444" s="100"/>
      <c r="U444" s="100"/>
      <c r="V444" s="100"/>
      <c r="W444" s="100"/>
      <c r="X444" s="100"/>
      <c r="Y444" s="100"/>
      <c r="Z444" s="100"/>
      <c r="AA444" s="100"/>
      <c r="AB444" s="100"/>
      <c r="AC444" s="100"/>
      <c r="AD444" s="100"/>
      <c r="AE444" s="100"/>
      <c r="AF444" s="100"/>
      <c r="AG444" s="100"/>
      <c r="AH444" s="100"/>
      <c r="AI444" s="100"/>
      <c r="AJ444" s="100"/>
      <c r="AK444" s="100"/>
      <c r="AL444" s="100"/>
      <c r="AM444" s="100"/>
      <c r="AN444" s="100"/>
      <c r="AO444" s="100"/>
      <c r="AP444" s="100"/>
    </row>
    <row r="445" spans="1:42" ht="34.5" hidden="1" customHeight="1">
      <c r="A445" s="100"/>
      <c r="B445" s="101"/>
      <c r="C445" s="100"/>
      <c r="D445" s="100"/>
      <c r="E445" s="100"/>
      <c r="F445" s="100"/>
      <c r="G445" s="102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3"/>
      <c r="T445" s="100"/>
      <c r="U445" s="100"/>
      <c r="V445" s="100"/>
      <c r="W445" s="100"/>
      <c r="X445" s="100"/>
      <c r="Y445" s="100"/>
      <c r="Z445" s="100"/>
      <c r="AA445" s="100"/>
      <c r="AB445" s="100"/>
      <c r="AC445" s="100"/>
      <c r="AD445" s="100"/>
      <c r="AE445" s="100"/>
      <c r="AF445" s="100"/>
      <c r="AG445" s="100"/>
      <c r="AH445" s="100"/>
      <c r="AI445" s="100"/>
      <c r="AJ445" s="100"/>
      <c r="AK445" s="100"/>
      <c r="AL445" s="100"/>
      <c r="AM445" s="100"/>
      <c r="AN445" s="100"/>
      <c r="AO445" s="100"/>
      <c r="AP445" s="100"/>
    </row>
    <row r="446" spans="1:42" ht="34.5" hidden="1" customHeight="1">
      <c r="A446" s="100"/>
      <c r="B446" s="101"/>
      <c r="C446" s="100"/>
      <c r="D446" s="100"/>
      <c r="E446" s="100"/>
      <c r="F446" s="100"/>
      <c r="G446" s="102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3"/>
      <c r="T446" s="100"/>
      <c r="U446" s="100"/>
      <c r="V446" s="100"/>
      <c r="W446" s="100"/>
      <c r="X446" s="100"/>
      <c r="Y446" s="100"/>
      <c r="Z446" s="100"/>
      <c r="AA446" s="100"/>
      <c r="AB446" s="100"/>
      <c r="AC446" s="100"/>
      <c r="AD446" s="100"/>
      <c r="AE446" s="100"/>
      <c r="AF446" s="100"/>
      <c r="AG446" s="100"/>
      <c r="AH446" s="100"/>
      <c r="AI446" s="100"/>
      <c r="AJ446" s="100"/>
      <c r="AK446" s="100"/>
      <c r="AL446" s="100"/>
      <c r="AM446" s="100"/>
      <c r="AN446" s="100"/>
      <c r="AO446" s="100"/>
      <c r="AP446" s="100"/>
    </row>
    <row r="447" spans="1:42" ht="34.5" hidden="1" customHeight="1">
      <c r="A447" s="100"/>
      <c r="B447" s="101"/>
      <c r="C447" s="100"/>
      <c r="D447" s="100"/>
      <c r="E447" s="100"/>
      <c r="F447" s="100"/>
      <c r="G447" s="102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3"/>
      <c r="T447" s="100"/>
      <c r="U447" s="100"/>
      <c r="V447" s="100"/>
      <c r="W447" s="100"/>
      <c r="X447" s="100"/>
      <c r="Y447" s="100"/>
      <c r="Z447" s="100"/>
      <c r="AA447" s="100"/>
      <c r="AB447" s="100"/>
      <c r="AC447" s="100"/>
      <c r="AD447" s="100"/>
      <c r="AE447" s="100"/>
      <c r="AF447" s="100"/>
      <c r="AG447" s="100"/>
      <c r="AH447" s="100"/>
      <c r="AI447" s="100"/>
      <c r="AJ447" s="100"/>
      <c r="AK447" s="100"/>
      <c r="AL447" s="100"/>
      <c r="AM447" s="100"/>
      <c r="AN447" s="100"/>
      <c r="AO447" s="100"/>
      <c r="AP447" s="100"/>
    </row>
    <row r="448" spans="1:42" ht="34.5" hidden="1" customHeight="1">
      <c r="A448" s="100"/>
      <c r="B448" s="101"/>
      <c r="C448" s="100"/>
      <c r="D448" s="100"/>
      <c r="E448" s="100"/>
      <c r="F448" s="100"/>
      <c r="G448" s="102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3"/>
      <c r="T448" s="100"/>
      <c r="U448" s="100"/>
      <c r="V448" s="100"/>
      <c r="W448" s="100"/>
      <c r="X448" s="100"/>
      <c r="Y448" s="100"/>
      <c r="Z448" s="100"/>
      <c r="AA448" s="100"/>
      <c r="AB448" s="100"/>
      <c r="AC448" s="100"/>
      <c r="AD448" s="100"/>
      <c r="AE448" s="100"/>
      <c r="AF448" s="100"/>
      <c r="AG448" s="100"/>
      <c r="AH448" s="100"/>
      <c r="AI448" s="100"/>
      <c r="AJ448" s="100"/>
      <c r="AK448" s="100"/>
      <c r="AL448" s="100"/>
      <c r="AM448" s="100"/>
      <c r="AN448" s="100"/>
      <c r="AO448" s="100"/>
      <c r="AP448" s="100"/>
    </row>
    <row r="449" spans="1:42" ht="34.5" hidden="1" customHeight="1">
      <c r="A449" s="100"/>
      <c r="B449" s="101"/>
      <c r="C449" s="100"/>
      <c r="D449" s="100"/>
      <c r="E449" s="100"/>
      <c r="F449" s="100"/>
      <c r="G449" s="102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3"/>
      <c r="T449" s="100"/>
      <c r="U449" s="100"/>
      <c r="V449" s="100"/>
      <c r="W449" s="100"/>
      <c r="X449" s="100"/>
      <c r="Y449" s="100"/>
      <c r="Z449" s="100"/>
      <c r="AA449" s="100"/>
      <c r="AB449" s="100"/>
      <c r="AC449" s="100"/>
      <c r="AD449" s="100"/>
      <c r="AE449" s="100"/>
      <c r="AF449" s="100"/>
      <c r="AG449" s="100"/>
      <c r="AH449" s="100"/>
      <c r="AI449" s="100"/>
      <c r="AJ449" s="100"/>
      <c r="AK449" s="100"/>
      <c r="AL449" s="100"/>
      <c r="AM449" s="100"/>
      <c r="AN449" s="100"/>
      <c r="AO449" s="100"/>
      <c r="AP449" s="100"/>
    </row>
    <row r="450" spans="1:42" ht="34.5" hidden="1" customHeight="1">
      <c r="A450" s="100"/>
      <c r="B450" s="101"/>
      <c r="C450" s="100"/>
      <c r="D450" s="100"/>
      <c r="E450" s="100"/>
      <c r="F450" s="100"/>
      <c r="G450" s="102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3"/>
      <c r="T450" s="100"/>
      <c r="U450" s="100"/>
      <c r="V450" s="100"/>
      <c r="W450" s="100"/>
      <c r="X450" s="100"/>
      <c r="Y450" s="100"/>
      <c r="Z450" s="100"/>
      <c r="AA450" s="100"/>
      <c r="AB450" s="100"/>
      <c r="AC450" s="100"/>
      <c r="AD450" s="100"/>
      <c r="AE450" s="100"/>
      <c r="AF450" s="100"/>
      <c r="AG450" s="100"/>
      <c r="AH450" s="100"/>
      <c r="AI450" s="100"/>
      <c r="AJ450" s="100"/>
      <c r="AK450" s="100"/>
      <c r="AL450" s="100"/>
      <c r="AM450" s="100"/>
      <c r="AN450" s="100"/>
      <c r="AO450" s="100"/>
      <c r="AP450" s="100"/>
    </row>
    <row r="451" spans="1:42" ht="34.5" hidden="1" customHeight="1">
      <c r="A451" s="100"/>
      <c r="B451" s="101"/>
      <c r="C451" s="100"/>
      <c r="D451" s="100"/>
      <c r="E451" s="100"/>
      <c r="F451" s="100"/>
      <c r="G451" s="102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3"/>
      <c r="T451" s="100"/>
      <c r="U451" s="100"/>
      <c r="V451" s="100"/>
      <c r="W451" s="100"/>
      <c r="X451" s="100"/>
      <c r="Y451" s="100"/>
      <c r="Z451" s="100"/>
      <c r="AA451" s="100"/>
      <c r="AB451" s="100"/>
      <c r="AC451" s="100"/>
      <c r="AD451" s="100"/>
      <c r="AE451" s="100"/>
      <c r="AF451" s="100"/>
      <c r="AG451" s="100"/>
      <c r="AH451" s="100"/>
      <c r="AI451" s="100"/>
      <c r="AJ451" s="100"/>
      <c r="AK451" s="100"/>
      <c r="AL451" s="100"/>
      <c r="AM451" s="100"/>
      <c r="AN451" s="100"/>
      <c r="AO451" s="100"/>
      <c r="AP451" s="100"/>
    </row>
    <row r="452" spans="1:42" ht="34.5" hidden="1" customHeight="1">
      <c r="A452" s="100"/>
      <c r="B452" s="101"/>
      <c r="C452" s="100"/>
      <c r="D452" s="100"/>
      <c r="E452" s="100"/>
      <c r="F452" s="100"/>
      <c r="G452" s="102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3"/>
      <c r="T452" s="100"/>
      <c r="U452" s="100"/>
      <c r="V452" s="100"/>
      <c r="W452" s="100"/>
      <c r="X452" s="100"/>
      <c r="Y452" s="100"/>
      <c r="Z452" s="100"/>
      <c r="AA452" s="100"/>
      <c r="AB452" s="100"/>
      <c r="AC452" s="100"/>
      <c r="AD452" s="100"/>
      <c r="AE452" s="100"/>
      <c r="AF452" s="100"/>
      <c r="AG452" s="100"/>
      <c r="AH452" s="100"/>
      <c r="AI452" s="100"/>
      <c r="AJ452" s="100"/>
      <c r="AK452" s="100"/>
      <c r="AL452" s="100"/>
      <c r="AM452" s="100"/>
      <c r="AN452" s="100"/>
      <c r="AO452" s="100"/>
      <c r="AP452" s="100"/>
    </row>
    <row r="453" spans="1:42" ht="34.5" hidden="1" customHeight="1">
      <c r="A453" s="100"/>
      <c r="B453" s="101"/>
      <c r="C453" s="100"/>
      <c r="D453" s="100"/>
      <c r="E453" s="100"/>
      <c r="F453" s="100"/>
      <c r="G453" s="102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3"/>
      <c r="T453" s="100"/>
      <c r="U453" s="100"/>
      <c r="V453" s="100"/>
      <c r="W453" s="100"/>
      <c r="X453" s="100"/>
      <c r="Y453" s="100"/>
      <c r="Z453" s="100"/>
      <c r="AA453" s="100"/>
      <c r="AB453" s="100"/>
      <c r="AC453" s="100"/>
      <c r="AD453" s="100"/>
      <c r="AE453" s="100"/>
      <c r="AF453" s="100"/>
      <c r="AG453" s="100"/>
      <c r="AH453" s="100"/>
      <c r="AI453" s="100"/>
      <c r="AJ453" s="100"/>
      <c r="AK453" s="100"/>
      <c r="AL453" s="100"/>
      <c r="AM453" s="100"/>
      <c r="AN453" s="100"/>
      <c r="AO453" s="100"/>
      <c r="AP453" s="100"/>
    </row>
    <row r="454" spans="1:42" ht="34.5" hidden="1" customHeight="1">
      <c r="A454" s="100"/>
      <c r="B454" s="101"/>
      <c r="C454" s="100"/>
      <c r="D454" s="100"/>
      <c r="E454" s="100"/>
      <c r="F454" s="100"/>
      <c r="G454" s="102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3"/>
      <c r="T454" s="100"/>
      <c r="U454" s="100"/>
      <c r="V454" s="100"/>
      <c r="W454" s="100"/>
      <c r="X454" s="100"/>
      <c r="Y454" s="100"/>
      <c r="Z454" s="100"/>
      <c r="AA454" s="100"/>
      <c r="AB454" s="100"/>
      <c r="AC454" s="100"/>
      <c r="AD454" s="100"/>
      <c r="AE454" s="100"/>
      <c r="AF454" s="100"/>
      <c r="AG454" s="100"/>
      <c r="AH454" s="100"/>
      <c r="AI454" s="100"/>
      <c r="AJ454" s="100"/>
      <c r="AK454" s="100"/>
      <c r="AL454" s="100"/>
      <c r="AM454" s="100"/>
      <c r="AN454" s="100"/>
      <c r="AO454" s="100"/>
      <c r="AP454" s="100"/>
    </row>
    <row r="455" spans="1:42" ht="34.5" hidden="1" customHeight="1">
      <c r="A455" s="100"/>
      <c r="B455" s="101"/>
      <c r="C455" s="100"/>
      <c r="D455" s="100"/>
      <c r="E455" s="100"/>
      <c r="F455" s="100"/>
      <c r="G455" s="102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3"/>
      <c r="T455" s="100"/>
      <c r="U455" s="100"/>
      <c r="V455" s="100"/>
      <c r="W455" s="100"/>
      <c r="X455" s="100"/>
      <c r="Y455" s="100"/>
      <c r="Z455" s="100"/>
      <c r="AA455" s="100"/>
      <c r="AB455" s="100"/>
      <c r="AC455" s="100"/>
      <c r="AD455" s="100"/>
      <c r="AE455" s="100"/>
      <c r="AF455" s="100"/>
      <c r="AG455" s="100"/>
      <c r="AH455" s="100"/>
      <c r="AI455" s="100"/>
      <c r="AJ455" s="100"/>
      <c r="AK455" s="100"/>
      <c r="AL455" s="100"/>
      <c r="AM455" s="100"/>
      <c r="AN455" s="100"/>
      <c r="AO455" s="100"/>
      <c r="AP455" s="100"/>
    </row>
    <row r="456" spans="1:42" ht="34.5" hidden="1" customHeight="1">
      <c r="A456" s="100"/>
      <c r="B456" s="101"/>
      <c r="C456" s="100"/>
      <c r="D456" s="100"/>
      <c r="E456" s="100"/>
      <c r="F456" s="100"/>
      <c r="G456" s="102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3"/>
      <c r="T456" s="100"/>
      <c r="U456" s="100"/>
      <c r="V456" s="100"/>
      <c r="W456" s="100"/>
      <c r="X456" s="100"/>
      <c r="Y456" s="100"/>
      <c r="Z456" s="100"/>
      <c r="AA456" s="100"/>
      <c r="AB456" s="100"/>
      <c r="AC456" s="100"/>
      <c r="AD456" s="100"/>
      <c r="AE456" s="100"/>
      <c r="AF456" s="100"/>
      <c r="AG456" s="100"/>
      <c r="AH456" s="100"/>
      <c r="AI456" s="100"/>
      <c r="AJ456" s="100"/>
      <c r="AK456" s="100"/>
      <c r="AL456" s="100"/>
      <c r="AM456" s="100"/>
      <c r="AN456" s="100"/>
      <c r="AO456" s="100"/>
      <c r="AP456" s="100"/>
    </row>
    <row r="457" spans="1:42" ht="34.5" hidden="1" customHeight="1">
      <c r="A457" s="100"/>
      <c r="B457" s="101"/>
      <c r="C457" s="100"/>
      <c r="D457" s="100"/>
      <c r="E457" s="100"/>
      <c r="F457" s="100"/>
      <c r="G457" s="102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3"/>
      <c r="T457" s="100"/>
      <c r="U457" s="100"/>
      <c r="V457" s="100"/>
      <c r="W457" s="100"/>
      <c r="X457" s="100"/>
      <c r="Y457" s="100"/>
      <c r="Z457" s="100"/>
      <c r="AA457" s="100"/>
      <c r="AB457" s="100"/>
      <c r="AC457" s="100"/>
      <c r="AD457" s="100"/>
      <c r="AE457" s="100"/>
      <c r="AF457" s="100"/>
      <c r="AG457" s="100"/>
      <c r="AH457" s="100"/>
      <c r="AI457" s="100"/>
      <c r="AJ457" s="100"/>
      <c r="AK457" s="100"/>
      <c r="AL457" s="100"/>
      <c r="AM457" s="100"/>
      <c r="AN457" s="100"/>
      <c r="AO457" s="100"/>
      <c r="AP457" s="100"/>
    </row>
    <row r="458" spans="1:42" ht="34.5" hidden="1" customHeight="1">
      <c r="A458" s="100"/>
      <c r="B458" s="101"/>
      <c r="C458" s="100"/>
      <c r="D458" s="100"/>
      <c r="E458" s="100"/>
      <c r="F458" s="100"/>
      <c r="G458" s="102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3"/>
      <c r="T458" s="100"/>
      <c r="U458" s="100"/>
      <c r="V458" s="100"/>
      <c r="W458" s="100"/>
      <c r="X458" s="100"/>
      <c r="Y458" s="100"/>
      <c r="Z458" s="100"/>
      <c r="AA458" s="100"/>
      <c r="AB458" s="100"/>
      <c r="AC458" s="100"/>
      <c r="AD458" s="100"/>
      <c r="AE458" s="100"/>
      <c r="AF458" s="100"/>
      <c r="AG458" s="100"/>
      <c r="AH458" s="100"/>
      <c r="AI458" s="100"/>
      <c r="AJ458" s="100"/>
      <c r="AK458" s="100"/>
      <c r="AL458" s="100"/>
      <c r="AM458" s="100"/>
      <c r="AN458" s="100"/>
      <c r="AO458" s="100"/>
      <c r="AP458" s="100"/>
    </row>
    <row r="459" spans="1:42" ht="34.5" hidden="1" customHeight="1">
      <c r="A459" s="100"/>
      <c r="B459" s="101"/>
      <c r="C459" s="100"/>
      <c r="D459" s="100"/>
      <c r="E459" s="100"/>
      <c r="F459" s="100"/>
      <c r="G459" s="102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3"/>
      <c r="T459" s="100"/>
      <c r="U459" s="100"/>
      <c r="V459" s="100"/>
      <c r="W459" s="100"/>
      <c r="X459" s="100"/>
      <c r="Y459" s="100"/>
      <c r="Z459" s="100"/>
      <c r="AA459" s="100"/>
      <c r="AB459" s="100"/>
      <c r="AC459" s="100"/>
      <c r="AD459" s="100"/>
      <c r="AE459" s="100"/>
      <c r="AF459" s="100"/>
      <c r="AG459" s="100"/>
      <c r="AH459" s="100"/>
      <c r="AI459" s="100"/>
      <c r="AJ459" s="100"/>
      <c r="AK459" s="100"/>
      <c r="AL459" s="100"/>
      <c r="AM459" s="100"/>
      <c r="AN459" s="100"/>
      <c r="AO459" s="100"/>
      <c r="AP459" s="100"/>
    </row>
    <row r="460" spans="1:42" ht="34.5" hidden="1" customHeight="1">
      <c r="A460" s="100"/>
      <c r="B460" s="101"/>
      <c r="C460" s="100"/>
      <c r="D460" s="100"/>
      <c r="E460" s="100"/>
      <c r="F460" s="100"/>
      <c r="G460" s="102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3"/>
      <c r="T460" s="100"/>
      <c r="U460" s="100"/>
      <c r="V460" s="100"/>
      <c r="W460" s="100"/>
      <c r="X460" s="100"/>
      <c r="Y460" s="100"/>
      <c r="Z460" s="100"/>
      <c r="AA460" s="100"/>
      <c r="AB460" s="100"/>
      <c r="AC460" s="100"/>
      <c r="AD460" s="100"/>
      <c r="AE460" s="100"/>
      <c r="AF460" s="100"/>
      <c r="AG460" s="100"/>
      <c r="AH460" s="100"/>
      <c r="AI460" s="100"/>
      <c r="AJ460" s="100"/>
      <c r="AK460" s="100"/>
      <c r="AL460" s="100"/>
      <c r="AM460" s="100"/>
      <c r="AN460" s="100"/>
      <c r="AO460" s="100"/>
      <c r="AP460" s="100"/>
    </row>
    <row r="461" spans="1:42" ht="34.5" hidden="1" customHeight="1">
      <c r="A461" s="100"/>
      <c r="B461" s="101"/>
      <c r="C461" s="100"/>
      <c r="D461" s="100"/>
      <c r="E461" s="100"/>
      <c r="F461" s="100"/>
      <c r="G461" s="102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3"/>
      <c r="T461" s="100"/>
      <c r="U461" s="100"/>
      <c r="V461" s="100"/>
      <c r="W461" s="100"/>
      <c r="X461" s="100"/>
      <c r="Y461" s="100"/>
      <c r="Z461" s="100"/>
      <c r="AA461" s="100"/>
      <c r="AB461" s="100"/>
      <c r="AC461" s="100"/>
      <c r="AD461" s="100"/>
      <c r="AE461" s="100"/>
      <c r="AF461" s="100"/>
      <c r="AG461" s="100"/>
      <c r="AH461" s="100"/>
      <c r="AI461" s="100"/>
      <c r="AJ461" s="100"/>
      <c r="AK461" s="100"/>
      <c r="AL461" s="100"/>
      <c r="AM461" s="100"/>
      <c r="AN461" s="100"/>
      <c r="AO461" s="100"/>
      <c r="AP461" s="100"/>
    </row>
    <row r="462" spans="1:42" ht="34.5" hidden="1" customHeight="1">
      <c r="A462" s="100"/>
      <c r="B462" s="101"/>
      <c r="C462" s="100"/>
      <c r="D462" s="100"/>
      <c r="E462" s="100"/>
      <c r="F462" s="100"/>
      <c r="G462" s="102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3"/>
      <c r="T462" s="100"/>
      <c r="U462" s="100"/>
      <c r="V462" s="100"/>
      <c r="W462" s="100"/>
      <c r="X462" s="100"/>
      <c r="Y462" s="100"/>
      <c r="Z462" s="100"/>
      <c r="AA462" s="100"/>
      <c r="AB462" s="100"/>
      <c r="AC462" s="100"/>
      <c r="AD462" s="100"/>
      <c r="AE462" s="100"/>
      <c r="AF462" s="100"/>
      <c r="AG462" s="100"/>
      <c r="AH462" s="100"/>
      <c r="AI462" s="100"/>
      <c r="AJ462" s="100"/>
      <c r="AK462" s="100"/>
      <c r="AL462" s="100"/>
      <c r="AM462" s="100"/>
      <c r="AN462" s="100"/>
      <c r="AO462" s="100"/>
      <c r="AP462" s="100"/>
    </row>
    <row r="463" spans="1:42" ht="34.5" hidden="1" customHeight="1">
      <c r="A463" s="100"/>
      <c r="B463" s="101"/>
      <c r="C463" s="100"/>
      <c r="D463" s="100"/>
      <c r="E463" s="100"/>
      <c r="F463" s="100"/>
      <c r="G463" s="102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3"/>
      <c r="T463" s="100"/>
      <c r="U463" s="100"/>
      <c r="V463" s="100"/>
      <c r="W463" s="100"/>
      <c r="X463" s="100"/>
      <c r="Y463" s="100"/>
      <c r="Z463" s="100"/>
      <c r="AA463" s="100"/>
      <c r="AB463" s="100"/>
      <c r="AC463" s="100"/>
      <c r="AD463" s="100"/>
      <c r="AE463" s="100"/>
      <c r="AF463" s="100"/>
      <c r="AG463" s="100"/>
      <c r="AH463" s="100"/>
      <c r="AI463" s="100"/>
      <c r="AJ463" s="100"/>
      <c r="AK463" s="100"/>
      <c r="AL463" s="100"/>
      <c r="AM463" s="100"/>
      <c r="AN463" s="100"/>
      <c r="AO463" s="100"/>
      <c r="AP463" s="100"/>
    </row>
    <row r="464" spans="1:42" ht="34.5" hidden="1" customHeight="1">
      <c r="A464" s="100"/>
      <c r="B464" s="101"/>
      <c r="C464" s="100"/>
      <c r="D464" s="100"/>
      <c r="E464" s="100"/>
      <c r="F464" s="100"/>
      <c r="G464" s="102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3"/>
      <c r="T464" s="100"/>
      <c r="U464" s="100"/>
      <c r="V464" s="100"/>
      <c r="W464" s="100"/>
      <c r="X464" s="100"/>
      <c r="Y464" s="100"/>
      <c r="Z464" s="100"/>
      <c r="AA464" s="100"/>
      <c r="AB464" s="100"/>
      <c r="AC464" s="100"/>
      <c r="AD464" s="100"/>
      <c r="AE464" s="100"/>
      <c r="AF464" s="100"/>
      <c r="AG464" s="100"/>
      <c r="AH464" s="100"/>
      <c r="AI464" s="100"/>
      <c r="AJ464" s="100"/>
      <c r="AK464" s="100"/>
      <c r="AL464" s="100"/>
      <c r="AM464" s="100"/>
      <c r="AN464" s="100"/>
      <c r="AO464" s="100"/>
      <c r="AP464" s="100"/>
    </row>
    <row r="465" spans="1:42" ht="34.5" hidden="1" customHeight="1">
      <c r="A465" s="100"/>
      <c r="B465" s="101"/>
      <c r="C465" s="100"/>
      <c r="D465" s="100"/>
      <c r="E465" s="100"/>
      <c r="F465" s="100"/>
      <c r="G465" s="102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3"/>
      <c r="T465" s="100"/>
      <c r="U465" s="100"/>
      <c r="V465" s="100"/>
      <c r="W465" s="100"/>
      <c r="X465" s="100"/>
      <c r="Y465" s="100"/>
      <c r="Z465" s="100"/>
      <c r="AA465" s="100"/>
      <c r="AB465" s="100"/>
      <c r="AC465" s="100"/>
      <c r="AD465" s="100"/>
      <c r="AE465" s="100"/>
      <c r="AF465" s="100"/>
      <c r="AG465" s="100"/>
      <c r="AH465" s="100"/>
      <c r="AI465" s="100"/>
      <c r="AJ465" s="100"/>
      <c r="AK465" s="100"/>
      <c r="AL465" s="100"/>
      <c r="AM465" s="100"/>
      <c r="AN465" s="100"/>
      <c r="AO465" s="100"/>
      <c r="AP465" s="100"/>
    </row>
    <row r="466" spans="1:42" ht="34.5" hidden="1" customHeight="1">
      <c r="A466" s="100"/>
      <c r="B466" s="101"/>
      <c r="C466" s="100"/>
      <c r="D466" s="100"/>
      <c r="E466" s="100"/>
      <c r="F466" s="100"/>
      <c r="G466" s="102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3"/>
      <c r="T466" s="100"/>
      <c r="U466" s="100"/>
      <c r="V466" s="100"/>
      <c r="W466" s="100"/>
      <c r="X466" s="100"/>
      <c r="Y466" s="100"/>
      <c r="Z466" s="100"/>
      <c r="AA466" s="100"/>
      <c r="AB466" s="100"/>
      <c r="AC466" s="100"/>
      <c r="AD466" s="100"/>
      <c r="AE466" s="100"/>
      <c r="AF466" s="100"/>
      <c r="AG466" s="100"/>
      <c r="AH466" s="100"/>
      <c r="AI466" s="100"/>
      <c r="AJ466" s="100"/>
      <c r="AK466" s="100"/>
      <c r="AL466" s="100"/>
      <c r="AM466" s="100"/>
      <c r="AN466" s="100"/>
      <c r="AO466" s="100"/>
      <c r="AP466" s="100"/>
    </row>
    <row r="467" spans="1:42" ht="34.5" hidden="1" customHeight="1">
      <c r="A467" s="100"/>
      <c r="B467" s="101"/>
      <c r="C467" s="100"/>
      <c r="D467" s="100"/>
      <c r="E467" s="100"/>
      <c r="F467" s="100"/>
      <c r="G467" s="102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3"/>
      <c r="T467" s="100"/>
      <c r="U467" s="100"/>
      <c r="V467" s="100"/>
      <c r="W467" s="100"/>
      <c r="X467" s="100"/>
      <c r="Y467" s="100"/>
      <c r="Z467" s="100"/>
      <c r="AA467" s="100"/>
      <c r="AB467" s="100"/>
      <c r="AC467" s="100"/>
      <c r="AD467" s="100"/>
      <c r="AE467" s="100"/>
      <c r="AF467" s="100"/>
      <c r="AG467" s="100"/>
      <c r="AH467" s="100"/>
      <c r="AI467" s="100"/>
      <c r="AJ467" s="100"/>
      <c r="AK467" s="100"/>
      <c r="AL467" s="100"/>
      <c r="AM467" s="100"/>
      <c r="AN467" s="100"/>
      <c r="AO467" s="100"/>
      <c r="AP467" s="100"/>
    </row>
    <row r="468" spans="1:42" ht="34.5" hidden="1" customHeight="1">
      <c r="A468" s="100"/>
      <c r="B468" s="101"/>
      <c r="C468" s="100"/>
      <c r="D468" s="100"/>
      <c r="E468" s="100"/>
      <c r="F468" s="100"/>
      <c r="G468" s="102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3"/>
      <c r="T468" s="100"/>
      <c r="U468" s="100"/>
      <c r="V468" s="100"/>
      <c r="W468" s="100"/>
      <c r="X468" s="100"/>
      <c r="Y468" s="100"/>
      <c r="Z468" s="100"/>
      <c r="AA468" s="100"/>
      <c r="AB468" s="100"/>
      <c r="AC468" s="100"/>
      <c r="AD468" s="100"/>
      <c r="AE468" s="100"/>
      <c r="AF468" s="100"/>
      <c r="AG468" s="100"/>
      <c r="AH468" s="100"/>
      <c r="AI468" s="100"/>
      <c r="AJ468" s="100"/>
      <c r="AK468" s="100"/>
      <c r="AL468" s="100"/>
      <c r="AM468" s="100"/>
      <c r="AN468" s="100"/>
      <c r="AO468" s="100"/>
      <c r="AP468" s="100"/>
    </row>
    <row r="469" spans="1:42" ht="34.5" hidden="1" customHeight="1">
      <c r="A469" s="100"/>
      <c r="B469" s="101"/>
      <c r="C469" s="100"/>
      <c r="D469" s="100"/>
      <c r="E469" s="100"/>
      <c r="F469" s="100"/>
      <c r="G469" s="102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3"/>
      <c r="T469" s="100"/>
      <c r="U469" s="100"/>
      <c r="V469" s="100"/>
      <c r="W469" s="100"/>
      <c r="X469" s="100"/>
      <c r="Y469" s="100"/>
      <c r="Z469" s="100"/>
      <c r="AA469" s="100"/>
      <c r="AB469" s="100"/>
      <c r="AC469" s="100"/>
      <c r="AD469" s="100"/>
      <c r="AE469" s="100"/>
      <c r="AF469" s="100"/>
      <c r="AG469" s="100"/>
      <c r="AH469" s="100"/>
      <c r="AI469" s="100"/>
      <c r="AJ469" s="100"/>
      <c r="AK469" s="100"/>
      <c r="AL469" s="100"/>
      <c r="AM469" s="100"/>
      <c r="AN469" s="100"/>
      <c r="AO469" s="100"/>
      <c r="AP469" s="100"/>
    </row>
    <row r="470" spans="1:42" ht="34.5" hidden="1" customHeight="1">
      <c r="A470" s="100"/>
      <c r="B470" s="101"/>
      <c r="C470" s="100"/>
      <c r="D470" s="100"/>
      <c r="E470" s="100"/>
      <c r="F470" s="100"/>
      <c r="G470" s="102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3"/>
      <c r="T470" s="100"/>
      <c r="U470" s="100"/>
      <c r="V470" s="100"/>
      <c r="W470" s="100"/>
      <c r="X470" s="100"/>
      <c r="Y470" s="100"/>
      <c r="Z470" s="100"/>
      <c r="AA470" s="100"/>
      <c r="AB470" s="100"/>
      <c r="AC470" s="100"/>
      <c r="AD470" s="100"/>
      <c r="AE470" s="100"/>
      <c r="AF470" s="100"/>
      <c r="AG470" s="100"/>
      <c r="AH470" s="100"/>
      <c r="AI470" s="100"/>
      <c r="AJ470" s="100"/>
      <c r="AK470" s="100"/>
      <c r="AL470" s="100"/>
      <c r="AM470" s="100"/>
      <c r="AN470" s="100"/>
      <c r="AO470" s="100"/>
      <c r="AP470" s="100"/>
    </row>
    <row r="471" spans="1:42" ht="34.5" hidden="1" customHeight="1">
      <c r="A471" s="100"/>
      <c r="B471" s="101"/>
      <c r="C471" s="100"/>
      <c r="D471" s="100"/>
      <c r="E471" s="100"/>
      <c r="F471" s="100"/>
      <c r="G471" s="102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3"/>
      <c r="T471" s="100"/>
      <c r="U471" s="100"/>
      <c r="V471" s="100"/>
      <c r="W471" s="100"/>
      <c r="X471" s="100"/>
      <c r="Y471" s="100"/>
      <c r="Z471" s="100"/>
      <c r="AA471" s="100"/>
      <c r="AB471" s="100"/>
      <c r="AC471" s="100"/>
      <c r="AD471" s="100"/>
      <c r="AE471" s="100"/>
      <c r="AF471" s="100"/>
      <c r="AG471" s="100"/>
      <c r="AH471" s="100"/>
      <c r="AI471" s="100"/>
      <c r="AJ471" s="100"/>
      <c r="AK471" s="100"/>
      <c r="AL471" s="100"/>
      <c r="AM471" s="100"/>
      <c r="AN471" s="100"/>
      <c r="AO471" s="100"/>
      <c r="AP471" s="100"/>
    </row>
    <row r="472" spans="1:42" ht="34.5" hidden="1" customHeight="1">
      <c r="A472" s="100"/>
      <c r="B472" s="101"/>
      <c r="C472" s="100"/>
      <c r="D472" s="100"/>
      <c r="E472" s="100"/>
      <c r="F472" s="100"/>
      <c r="G472" s="102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3"/>
      <c r="T472" s="100"/>
      <c r="U472" s="100"/>
      <c r="V472" s="100"/>
      <c r="W472" s="100"/>
      <c r="X472" s="100"/>
      <c r="Y472" s="100"/>
      <c r="Z472" s="100"/>
      <c r="AA472" s="100"/>
      <c r="AB472" s="100"/>
      <c r="AC472" s="100"/>
      <c r="AD472" s="100"/>
      <c r="AE472" s="100"/>
      <c r="AF472" s="100"/>
      <c r="AG472" s="100"/>
      <c r="AH472" s="100"/>
      <c r="AI472" s="100"/>
      <c r="AJ472" s="100"/>
      <c r="AK472" s="100"/>
      <c r="AL472" s="100"/>
      <c r="AM472" s="100"/>
      <c r="AN472" s="100"/>
      <c r="AO472" s="100"/>
      <c r="AP472" s="100"/>
    </row>
    <row r="473" spans="1:42" ht="34.5" hidden="1" customHeight="1">
      <c r="A473" s="100"/>
      <c r="B473" s="101"/>
      <c r="C473" s="100"/>
      <c r="D473" s="100"/>
      <c r="E473" s="100"/>
      <c r="F473" s="100"/>
      <c r="G473" s="102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3"/>
      <c r="T473" s="100"/>
      <c r="U473" s="100"/>
      <c r="V473" s="100"/>
      <c r="W473" s="100"/>
      <c r="X473" s="100"/>
      <c r="Y473" s="100"/>
      <c r="Z473" s="100"/>
      <c r="AA473" s="100"/>
      <c r="AB473" s="100"/>
      <c r="AC473" s="100"/>
      <c r="AD473" s="100"/>
      <c r="AE473" s="100"/>
      <c r="AF473" s="100"/>
      <c r="AG473" s="100"/>
      <c r="AH473" s="100"/>
      <c r="AI473" s="100"/>
      <c r="AJ473" s="100"/>
      <c r="AK473" s="100"/>
      <c r="AL473" s="100"/>
      <c r="AM473" s="100"/>
      <c r="AN473" s="100"/>
      <c r="AO473" s="100"/>
      <c r="AP473" s="100"/>
    </row>
    <row r="474" spans="1:42" ht="34.5" hidden="1" customHeight="1">
      <c r="A474" s="100"/>
      <c r="B474" s="101"/>
      <c r="C474" s="100"/>
      <c r="D474" s="100"/>
      <c r="E474" s="100"/>
      <c r="F474" s="100"/>
      <c r="G474" s="102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3"/>
      <c r="T474" s="100"/>
      <c r="U474" s="100"/>
      <c r="V474" s="100"/>
      <c r="W474" s="100"/>
      <c r="X474" s="100"/>
      <c r="Y474" s="100"/>
      <c r="Z474" s="100"/>
      <c r="AA474" s="100"/>
      <c r="AB474" s="100"/>
      <c r="AC474" s="100"/>
      <c r="AD474" s="100"/>
      <c r="AE474" s="100"/>
      <c r="AF474" s="100"/>
      <c r="AG474" s="100"/>
      <c r="AH474" s="100"/>
      <c r="AI474" s="100"/>
      <c r="AJ474" s="100"/>
      <c r="AK474" s="100"/>
      <c r="AL474" s="100"/>
      <c r="AM474" s="100"/>
      <c r="AN474" s="100"/>
      <c r="AO474" s="100"/>
      <c r="AP474" s="100"/>
    </row>
    <row r="475" spans="1:42" ht="34.5" hidden="1" customHeight="1">
      <c r="A475" s="100"/>
      <c r="B475" s="101"/>
      <c r="C475" s="100"/>
      <c r="D475" s="100"/>
      <c r="E475" s="100"/>
      <c r="F475" s="100"/>
      <c r="G475" s="102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3"/>
      <c r="T475" s="100"/>
      <c r="U475" s="100"/>
      <c r="V475" s="100"/>
      <c r="W475" s="100"/>
      <c r="X475" s="100"/>
      <c r="Y475" s="100"/>
      <c r="Z475" s="100"/>
      <c r="AA475" s="100"/>
      <c r="AB475" s="100"/>
      <c r="AC475" s="100"/>
      <c r="AD475" s="100"/>
      <c r="AE475" s="100"/>
      <c r="AF475" s="100"/>
      <c r="AG475" s="100"/>
      <c r="AH475" s="100"/>
      <c r="AI475" s="100"/>
      <c r="AJ475" s="100"/>
      <c r="AK475" s="100"/>
      <c r="AL475" s="100"/>
      <c r="AM475" s="100"/>
      <c r="AN475" s="100"/>
      <c r="AO475" s="100"/>
      <c r="AP475" s="100"/>
    </row>
    <row r="476" spans="1:42" ht="34.5" hidden="1" customHeight="1">
      <c r="A476" s="100"/>
      <c r="B476" s="101"/>
      <c r="C476" s="100"/>
      <c r="D476" s="100"/>
      <c r="E476" s="100"/>
      <c r="F476" s="100"/>
      <c r="G476" s="102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3"/>
      <c r="T476" s="100"/>
      <c r="U476" s="100"/>
      <c r="V476" s="100"/>
      <c r="W476" s="100"/>
      <c r="X476" s="100"/>
      <c r="Y476" s="100"/>
      <c r="Z476" s="100"/>
      <c r="AA476" s="100"/>
      <c r="AB476" s="100"/>
      <c r="AC476" s="100"/>
      <c r="AD476" s="100"/>
      <c r="AE476" s="100"/>
      <c r="AF476" s="100"/>
      <c r="AG476" s="100"/>
      <c r="AH476" s="100"/>
      <c r="AI476" s="100"/>
      <c r="AJ476" s="100"/>
      <c r="AK476" s="100"/>
      <c r="AL476" s="100"/>
      <c r="AM476" s="100"/>
      <c r="AN476" s="100"/>
      <c r="AO476" s="100"/>
      <c r="AP476" s="100"/>
    </row>
    <row r="477" spans="1:42" ht="34.5" hidden="1" customHeight="1">
      <c r="A477" s="100"/>
      <c r="B477" s="101"/>
      <c r="C477" s="100"/>
      <c r="D477" s="100"/>
      <c r="E477" s="100"/>
      <c r="F477" s="100"/>
      <c r="G477" s="102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3"/>
      <c r="T477" s="100"/>
      <c r="U477" s="100"/>
      <c r="V477" s="100"/>
      <c r="W477" s="100"/>
      <c r="X477" s="100"/>
      <c r="Y477" s="100"/>
      <c r="Z477" s="100"/>
      <c r="AA477" s="100"/>
      <c r="AB477" s="100"/>
      <c r="AC477" s="100"/>
      <c r="AD477" s="100"/>
      <c r="AE477" s="100"/>
      <c r="AF477" s="100"/>
      <c r="AG477" s="100"/>
      <c r="AH477" s="100"/>
      <c r="AI477" s="100"/>
      <c r="AJ477" s="100"/>
      <c r="AK477" s="100"/>
      <c r="AL477" s="100"/>
      <c r="AM477" s="100"/>
      <c r="AN477" s="100"/>
      <c r="AO477" s="100"/>
      <c r="AP477" s="100"/>
    </row>
    <row r="478" spans="1:42" ht="34.5" hidden="1" customHeight="1">
      <c r="A478" s="100"/>
      <c r="B478" s="101"/>
      <c r="C478" s="100"/>
      <c r="D478" s="100"/>
      <c r="E478" s="100"/>
      <c r="F478" s="100"/>
      <c r="G478" s="102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3"/>
      <c r="T478" s="100"/>
      <c r="U478" s="100"/>
      <c r="V478" s="100"/>
      <c r="W478" s="100"/>
      <c r="X478" s="100"/>
      <c r="Y478" s="100"/>
      <c r="Z478" s="100"/>
      <c r="AA478" s="100"/>
      <c r="AB478" s="100"/>
      <c r="AC478" s="100"/>
      <c r="AD478" s="100"/>
      <c r="AE478" s="100"/>
      <c r="AF478" s="100"/>
      <c r="AG478" s="100"/>
      <c r="AH478" s="100"/>
      <c r="AI478" s="100"/>
      <c r="AJ478" s="100"/>
      <c r="AK478" s="100"/>
      <c r="AL478" s="100"/>
      <c r="AM478" s="100"/>
      <c r="AN478" s="100"/>
      <c r="AO478" s="100"/>
      <c r="AP478" s="100"/>
    </row>
    <row r="479" spans="1:42" ht="34.5" hidden="1" customHeight="1">
      <c r="A479" s="100"/>
      <c r="B479" s="101"/>
      <c r="C479" s="100"/>
      <c r="D479" s="100"/>
      <c r="E479" s="100"/>
      <c r="F479" s="100"/>
      <c r="G479" s="102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3"/>
      <c r="T479" s="100"/>
      <c r="U479" s="100"/>
      <c r="V479" s="100"/>
      <c r="W479" s="100"/>
      <c r="X479" s="100"/>
      <c r="Y479" s="100"/>
      <c r="Z479" s="100"/>
      <c r="AA479" s="100"/>
      <c r="AB479" s="100"/>
      <c r="AC479" s="100"/>
      <c r="AD479" s="100"/>
      <c r="AE479" s="100"/>
      <c r="AF479" s="100"/>
      <c r="AG479" s="100"/>
      <c r="AH479" s="100"/>
      <c r="AI479" s="100"/>
      <c r="AJ479" s="100"/>
      <c r="AK479" s="100"/>
      <c r="AL479" s="100"/>
      <c r="AM479" s="100"/>
      <c r="AN479" s="100"/>
      <c r="AO479" s="100"/>
      <c r="AP479" s="100"/>
    </row>
    <row r="480" spans="1:42" ht="34.5" hidden="1" customHeight="1">
      <c r="A480" s="100"/>
      <c r="B480" s="101"/>
      <c r="C480" s="100"/>
      <c r="D480" s="100"/>
      <c r="E480" s="100"/>
      <c r="F480" s="100"/>
      <c r="G480" s="102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3"/>
      <c r="T480" s="100"/>
      <c r="U480" s="100"/>
      <c r="V480" s="100"/>
      <c r="W480" s="100"/>
      <c r="X480" s="100"/>
      <c r="Y480" s="100"/>
      <c r="Z480" s="100"/>
      <c r="AA480" s="100"/>
      <c r="AB480" s="100"/>
      <c r="AC480" s="100"/>
      <c r="AD480" s="100"/>
      <c r="AE480" s="100"/>
      <c r="AF480" s="100"/>
      <c r="AG480" s="100"/>
      <c r="AH480" s="100"/>
      <c r="AI480" s="100"/>
      <c r="AJ480" s="100"/>
      <c r="AK480" s="100"/>
      <c r="AL480" s="100"/>
      <c r="AM480" s="100"/>
      <c r="AN480" s="100"/>
      <c r="AO480" s="100"/>
      <c r="AP480" s="100"/>
    </row>
    <row r="481" spans="1:42" ht="34.5" hidden="1" customHeight="1">
      <c r="A481" s="100"/>
      <c r="B481" s="101"/>
      <c r="C481" s="100"/>
      <c r="D481" s="100"/>
      <c r="E481" s="100"/>
      <c r="F481" s="100"/>
      <c r="G481" s="102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3"/>
      <c r="T481" s="100"/>
      <c r="U481" s="100"/>
      <c r="V481" s="100"/>
      <c r="W481" s="100"/>
      <c r="X481" s="100"/>
      <c r="Y481" s="100"/>
      <c r="Z481" s="100"/>
      <c r="AA481" s="100"/>
      <c r="AB481" s="100"/>
      <c r="AC481" s="100"/>
      <c r="AD481" s="100"/>
      <c r="AE481" s="100"/>
      <c r="AF481" s="100"/>
      <c r="AG481" s="100"/>
      <c r="AH481" s="100"/>
      <c r="AI481" s="100"/>
      <c r="AJ481" s="100"/>
      <c r="AK481" s="100"/>
      <c r="AL481" s="100"/>
      <c r="AM481" s="100"/>
      <c r="AN481" s="100"/>
      <c r="AO481" s="100"/>
      <c r="AP481" s="100"/>
    </row>
    <row r="482" spans="1:42" ht="34.5" hidden="1" customHeight="1">
      <c r="A482" s="100"/>
      <c r="B482" s="101"/>
      <c r="C482" s="100"/>
      <c r="D482" s="100"/>
      <c r="E482" s="100"/>
      <c r="F482" s="100"/>
      <c r="G482" s="102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3"/>
      <c r="T482" s="100"/>
      <c r="U482" s="100"/>
      <c r="V482" s="100"/>
      <c r="W482" s="100"/>
      <c r="X482" s="100"/>
      <c r="Y482" s="100"/>
      <c r="Z482" s="100"/>
      <c r="AA482" s="100"/>
      <c r="AB482" s="100"/>
      <c r="AC482" s="100"/>
      <c r="AD482" s="100"/>
      <c r="AE482" s="100"/>
      <c r="AF482" s="100"/>
      <c r="AG482" s="100"/>
      <c r="AH482" s="100"/>
      <c r="AI482" s="100"/>
      <c r="AJ482" s="100"/>
      <c r="AK482" s="100"/>
      <c r="AL482" s="100"/>
      <c r="AM482" s="100"/>
      <c r="AN482" s="100"/>
      <c r="AO482" s="100"/>
      <c r="AP482" s="100"/>
    </row>
    <row r="483" spans="1:42" ht="34.5" hidden="1" customHeight="1">
      <c r="A483" s="100"/>
      <c r="B483" s="101"/>
      <c r="C483" s="100"/>
      <c r="D483" s="100"/>
      <c r="E483" s="100"/>
      <c r="F483" s="100"/>
      <c r="G483" s="102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3"/>
      <c r="T483" s="100"/>
      <c r="U483" s="100"/>
      <c r="V483" s="100"/>
      <c r="W483" s="100"/>
      <c r="X483" s="100"/>
      <c r="Y483" s="100"/>
      <c r="Z483" s="100"/>
      <c r="AA483" s="100"/>
      <c r="AB483" s="100"/>
      <c r="AC483" s="100"/>
      <c r="AD483" s="100"/>
      <c r="AE483" s="100"/>
      <c r="AF483" s="100"/>
      <c r="AG483" s="100"/>
      <c r="AH483" s="100"/>
      <c r="AI483" s="100"/>
      <c r="AJ483" s="100"/>
      <c r="AK483" s="100"/>
      <c r="AL483" s="100"/>
      <c r="AM483" s="100"/>
      <c r="AN483" s="100"/>
      <c r="AO483" s="100"/>
      <c r="AP483" s="100"/>
    </row>
    <row r="484" spans="1:42" ht="34.5" hidden="1" customHeight="1">
      <c r="A484" s="100"/>
      <c r="B484" s="101"/>
      <c r="C484" s="100"/>
      <c r="D484" s="100"/>
      <c r="E484" s="100"/>
      <c r="F484" s="100"/>
      <c r="G484" s="102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3"/>
      <c r="T484" s="100"/>
      <c r="U484" s="100"/>
      <c r="V484" s="100"/>
      <c r="W484" s="100"/>
      <c r="X484" s="100"/>
      <c r="Y484" s="100"/>
      <c r="Z484" s="100"/>
      <c r="AA484" s="100"/>
      <c r="AB484" s="100"/>
      <c r="AC484" s="100"/>
      <c r="AD484" s="100"/>
      <c r="AE484" s="100"/>
      <c r="AF484" s="100"/>
      <c r="AG484" s="100"/>
      <c r="AH484" s="100"/>
      <c r="AI484" s="100"/>
      <c r="AJ484" s="100"/>
      <c r="AK484" s="100"/>
      <c r="AL484" s="100"/>
      <c r="AM484" s="100"/>
      <c r="AN484" s="100"/>
      <c r="AO484" s="100"/>
      <c r="AP484" s="100"/>
    </row>
    <row r="485" spans="1:42" ht="34.5" hidden="1" customHeight="1">
      <c r="A485" s="100"/>
      <c r="B485" s="101"/>
      <c r="C485" s="100"/>
      <c r="D485" s="100"/>
      <c r="E485" s="100"/>
      <c r="F485" s="100"/>
      <c r="G485" s="102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3"/>
      <c r="T485" s="100"/>
      <c r="U485" s="100"/>
      <c r="V485" s="100"/>
      <c r="W485" s="100"/>
      <c r="X485" s="100"/>
      <c r="Y485" s="100"/>
      <c r="Z485" s="100"/>
      <c r="AA485" s="100"/>
      <c r="AB485" s="100"/>
      <c r="AC485" s="100"/>
      <c r="AD485" s="100"/>
      <c r="AE485" s="100"/>
      <c r="AF485" s="100"/>
      <c r="AG485" s="100"/>
      <c r="AH485" s="100"/>
      <c r="AI485" s="100"/>
      <c r="AJ485" s="100"/>
      <c r="AK485" s="100"/>
      <c r="AL485" s="100"/>
      <c r="AM485" s="100"/>
      <c r="AN485" s="100"/>
      <c r="AO485" s="100"/>
      <c r="AP485" s="100"/>
    </row>
    <row r="486" spans="1:42" ht="34.5" hidden="1" customHeight="1">
      <c r="A486" s="100"/>
      <c r="B486" s="101"/>
      <c r="C486" s="100"/>
      <c r="D486" s="100"/>
      <c r="E486" s="100"/>
      <c r="F486" s="100"/>
      <c r="G486" s="102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3"/>
      <c r="T486" s="100"/>
      <c r="U486" s="100"/>
      <c r="V486" s="100"/>
      <c r="W486" s="100"/>
      <c r="X486" s="100"/>
      <c r="Y486" s="100"/>
      <c r="Z486" s="100"/>
      <c r="AA486" s="100"/>
      <c r="AB486" s="100"/>
      <c r="AC486" s="100"/>
      <c r="AD486" s="100"/>
      <c r="AE486" s="100"/>
      <c r="AF486" s="100"/>
      <c r="AG486" s="100"/>
      <c r="AH486" s="100"/>
      <c r="AI486" s="100"/>
      <c r="AJ486" s="100"/>
      <c r="AK486" s="100"/>
      <c r="AL486" s="100"/>
      <c r="AM486" s="100"/>
      <c r="AN486" s="100"/>
      <c r="AO486" s="100"/>
      <c r="AP486" s="100"/>
    </row>
    <row r="487" spans="1:42" ht="34.5" hidden="1" customHeight="1">
      <c r="A487" s="100"/>
      <c r="B487" s="101"/>
      <c r="C487" s="100"/>
      <c r="D487" s="100"/>
      <c r="E487" s="100"/>
      <c r="F487" s="100"/>
      <c r="G487" s="102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3"/>
      <c r="T487" s="100"/>
      <c r="U487" s="100"/>
      <c r="V487" s="100"/>
      <c r="W487" s="100"/>
      <c r="X487" s="100"/>
      <c r="Y487" s="100"/>
      <c r="Z487" s="100"/>
      <c r="AA487" s="100"/>
      <c r="AB487" s="100"/>
      <c r="AC487" s="100"/>
      <c r="AD487" s="100"/>
      <c r="AE487" s="100"/>
      <c r="AF487" s="100"/>
      <c r="AG487" s="100"/>
      <c r="AH487" s="100"/>
      <c r="AI487" s="100"/>
      <c r="AJ487" s="100"/>
      <c r="AK487" s="100"/>
      <c r="AL487" s="100"/>
      <c r="AM487" s="100"/>
      <c r="AN487" s="100"/>
      <c r="AO487" s="100"/>
      <c r="AP487" s="100"/>
    </row>
    <row r="488" spans="1:42" ht="34.5" hidden="1" customHeight="1">
      <c r="A488" s="100"/>
      <c r="B488" s="101"/>
      <c r="C488" s="100"/>
      <c r="D488" s="100"/>
      <c r="E488" s="100"/>
      <c r="F488" s="100"/>
      <c r="G488" s="102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3"/>
      <c r="T488" s="100"/>
      <c r="U488" s="100"/>
      <c r="V488" s="100"/>
      <c r="W488" s="100"/>
      <c r="X488" s="100"/>
      <c r="Y488" s="100"/>
      <c r="Z488" s="100"/>
      <c r="AA488" s="100"/>
      <c r="AB488" s="100"/>
      <c r="AC488" s="100"/>
      <c r="AD488" s="100"/>
      <c r="AE488" s="100"/>
      <c r="AF488" s="100"/>
      <c r="AG488" s="100"/>
      <c r="AH488" s="100"/>
      <c r="AI488" s="100"/>
      <c r="AJ488" s="100"/>
      <c r="AK488" s="100"/>
      <c r="AL488" s="100"/>
      <c r="AM488" s="100"/>
      <c r="AN488" s="100"/>
      <c r="AO488" s="100"/>
      <c r="AP488" s="100"/>
    </row>
    <row r="489" spans="1:42" ht="34.5" hidden="1" customHeight="1">
      <c r="A489" s="100"/>
      <c r="B489" s="101"/>
      <c r="C489" s="100"/>
      <c r="D489" s="100"/>
      <c r="E489" s="100"/>
      <c r="F489" s="100"/>
      <c r="G489" s="102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3"/>
      <c r="T489" s="100"/>
      <c r="U489" s="100"/>
      <c r="V489" s="100"/>
      <c r="W489" s="100"/>
      <c r="X489" s="100"/>
      <c r="Y489" s="100"/>
      <c r="Z489" s="100"/>
      <c r="AA489" s="100"/>
      <c r="AB489" s="100"/>
      <c r="AC489" s="100"/>
      <c r="AD489" s="100"/>
      <c r="AE489" s="100"/>
      <c r="AF489" s="100"/>
      <c r="AG489" s="100"/>
      <c r="AH489" s="100"/>
      <c r="AI489" s="100"/>
      <c r="AJ489" s="100"/>
      <c r="AK489" s="100"/>
      <c r="AL489" s="100"/>
      <c r="AM489" s="100"/>
      <c r="AN489" s="100"/>
      <c r="AO489" s="100"/>
      <c r="AP489" s="100"/>
    </row>
    <row r="490" spans="1:42" ht="34.5" hidden="1" customHeight="1">
      <c r="A490" s="100"/>
      <c r="B490" s="101"/>
      <c r="C490" s="100"/>
      <c r="D490" s="100"/>
      <c r="E490" s="100"/>
      <c r="F490" s="100"/>
      <c r="G490" s="102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3"/>
      <c r="T490" s="100"/>
      <c r="U490" s="100"/>
      <c r="V490" s="100"/>
      <c r="W490" s="100"/>
      <c r="X490" s="100"/>
      <c r="Y490" s="100"/>
      <c r="Z490" s="100"/>
      <c r="AA490" s="100"/>
      <c r="AB490" s="100"/>
      <c r="AC490" s="100"/>
      <c r="AD490" s="100"/>
      <c r="AE490" s="100"/>
      <c r="AF490" s="100"/>
      <c r="AG490" s="100"/>
      <c r="AH490" s="100"/>
      <c r="AI490" s="100"/>
      <c r="AJ490" s="100"/>
      <c r="AK490" s="100"/>
      <c r="AL490" s="100"/>
      <c r="AM490" s="100"/>
      <c r="AN490" s="100"/>
      <c r="AO490" s="100"/>
      <c r="AP490" s="100"/>
    </row>
    <row r="491" spans="1:42" ht="34.5" hidden="1" customHeight="1">
      <c r="A491" s="100"/>
      <c r="B491" s="101"/>
      <c r="C491" s="100"/>
      <c r="D491" s="100"/>
      <c r="E491" s="100"/>
      <c r="F491" s="100"/>
      <c r="G491" s="102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3"/>
      <c r="T491" s="100"/>
      <c r="U491" s="100"/>
      <c r="V491" s="100"/>
      <c r="W491" s="100"/>
      <c r="X491" s="100"/>
      <c r="Y491" s="100"/>
      <c r="Z491" s="100"/>
      <c r="AA491" s="100"/>
      <c r="AB491" s="100"/>
      <c r="AC491" s="100"/>
      <c r="AD491" s="100"/>
      <c r="AE491" s="100"/>
      <c r="AF491" s="100"/>
      <c r="AG491" s="100"/>
      <c r="AH491" s="100"/>
      <c r="AI491" s="100"/>
      <c r="AJ491" s="100"/>
      <c r="AK491" s="100"/>
      <c r="AL491" s="100"/>
      <c r="AM491" s="100"/>
      <c r="AN491" s="100"/>
      <c r="AO491" s="100"/>
      <c r="AP491" s="100"/>
    </row>
    <row r="492" spans="1:42" ht="34.5" hidden="1" customHeight="1">
      <c r="A492" s="100"/>
      <c r="B492" s="101"/>
      <c r="C492" s="100"/>
      <c r="D492" s="100"/>
      <c r="E492" s="100"/>
      <c r="F492" s="100"/>
      <c r="G492" s="102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3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  <c r="AE492" s="100"/>
      <c r="AF492" s="100"/>
      <c r="AG492" s="100"/>
      <c r="AH492" s="100"/>
      <c r="AI492" s="100"/>
      <c r="AJ492" s="100"/>
      <c r="AK492" s="100"/>
      <c r="AL492" s="100"/>
      <c r="AM492" s="100"/>
      <c r="AN492" s="100"/>
      <c r="AO492" s="100"/>
      <c r="AP492" s="100"/>
    </row>
    <row r="493" spans="1:42" ht="34.5" hidden="1" customHeight="1">
      <c r="A493" s="100"/>
      <c r="B493" s="101"/>
      <c r="C493" s="100"/>
      <c r="D493" s="100"/>
      <c r="E493" s="100"/>
      <c r="F493" s="100"/>
      <c r="G493" s="102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3"/>
      <c r="T493" s="100"/>
      <c r="U493" s="100"/>
      <c r="V493" s="100"/>
      <c r="W493" s="100"/>
      <c r="X493" s="100"/>
      <c r="Y493" s="100"/>
      <c r="Z493" s="100"/>
      <c r="AA493" s="100"/>
      <c r="AB493" s="100"/>
      <c r="AC493" s="100"/>
      <c r="AD493" s="100"/>
      <c r="AE493" s="100"/>
      <c r="AF493" s="100"/>
      <c r="AG493" s="100"/>
      <c r="AH493" s="100"/>
      <c r="AI493" s="100"/>
      <c r="AJ493" s="100"/>
      <c r="AK493" s="100"/>
      <c r="AL493" s="100"/>
      <c r="AM493" s="100"/>
      <c r="AN493" s="100"/>
      <c r="AO493" s="100"/>
      <c r="AP493" s="100"/>
    </row>
    <row r="494" spans="1:42" ht="34.5" hidden="1" customHeight="1">
      <c r="A494" s="100"/>
      <c r="B494" s="101"/>
      <c r="C494" s="100"/>
      <c r="D494" s="100"/>
      <c r="E494" s="100"/>
      <c r="F494" s="100"/>
      <c r="G494" s="102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3"/>
      <c r="T494" s="100"/>
      <c r="U494" s="100"/>
      <c r="V494" s="100"/>
      <c r="W494" s="100"/>
      <c r="X494" s="100"/>
      <c r="Y494" s="100"/>
      <c r="Z494" s="100"/>
      <c r="AA494" s="100"/>
      <c r="AB494" s="100"/>
      <c r="AC494" s="100"/>
      <c r="AD494" s="100"/>
      <c r="AE494" s="100"/>
      <c r="AF494" s="100"/>
      <c r="AG494" s="100"/>
      <c r="AH494" s="100"/>
      <c r="AI494" s="100"/>
      <c r="AJ494" s="100"/>
      <c r="AK494" s="100"/>
      <c r="AL494" s="100"/>
      <c r="AM494" s="100"/>
      <c r="AN494" s="100"/>
      <c r="AO494" s="100"/>
      <c r="AP494" s="100"/>
    </row>
    <row r="495" spans="1:42" ht="34.5" hidden="1" customHeight="1">
      <c r="A495" s="100"/>
      <c r="B495" s="101"/>
      <c r="C495" s="100"/>
      <c r="D495" s="100"/>
      <c r="E495" s="100"/>
      <c r="F495" s="100"/>
      <c r="G495" s="102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3"/>
      <c r="T495" s="100"/>
      <c r="U495" s="100"/>
      <c r="V495" s="100"/>
      <c r="W495" s="100"/>
      <c r="X495" s="100"/>
      <c r="Y495" s="100"/>
      <c r="Z495" s="100"/>
      <c r="AA495" s="100"/>
      <c r="AB495" s="100"/>
      <c r="AC495" s="100"/>
      <c r="AD495" s="100"/>
      <c r="AE495" s="100"/>
      <c r="AF495" s="100"/>
      <c r="AG495" s="100"/>
      <c r="AH495" s="100"/>
      <c r="AI495" s="100"/>
      <c r="AJ495" s="100"/>
      <c r="AK495" s="100"/>
      <c r="AL495" s="100"/>
      <c r="AM495" s="100"/>
      <c r="AN495" s="100"/>
      <c r="AO495" s="100"/>
      <c r="AP495" s="100"/>
    </row>
    <row r="496" spans="1:42" ht="34.5" hidden="1" customHeight="1">
      <c r="A496" s="100"/>
      <c r="B496" s="101"/>
      <c r="C496" s="100"/>
      <c r="D496" s="100"/>
      <c r="E496" s="100"/>
      <c r="F496" s="100"/>
      <c r="G496" s="102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3"/>
      <c r="T496" s="100"/>
      <c r="U496" s="100"/>
      <c r="V496" s="100"/>
      <c r="W496" s="100"/>
      <c r="X496" s="100"/>
      <c r="Y496" s="100"/>
      <c r="Z496" s="100"/>
      <c r="AA496" s="100"/>
      <c r="AB496" s="100"/>
      <c r="AC496" s="100"/>
      <c r="AD496" s="100"/>
      <c r="AE496" s="100"/>
      <c r="AF496" s="100"/>
      <c r="AG496" s="100"/>
      <c r="AH496" s="100"/>
      <c r="AI496" s="100"/>
      <c r="AJ496" s="100"/>
      <c r="AK496" s="100"/>
      <c r="AL496" s="100"/>
      <c r="AM496" s="100"/>
      <c r="AN496" s="100"/>
      <c r="AO496" s="100"/>
      <c r="AP496" s="100"/>
    </row>
    <row r="497" spans="1:42" ht="34.5" hidden="1" customHeight="1">
      <c r="A497" s="100"/>
      <c r="B497" s="101"/>
      <c r="C497" s="100"/>
      <c r="D497" s="100"/>
      <c r="E497" s="100"/>
      <c r="F497" s="100"/>
      <c r="G497" s="102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3"/>
      <c r="T497" s="100"/>
      <c r="U497" s="100"/>
      <c r="V497" s="100"/>
      <c r="W497" s="100"/>
      <c r="X497" s="100"/>
      <c r="Y497" s="100"/>
      <c r="Z497" s="100"/>
      <c r="AA497" s="100"/>
      <c r="AB497" s="100"/>
      <c r="AC497" s="100"/>
      <c r="AD497" s="100"/>
      <c r="AE497" s="100"/>
      <c r="AF497" s="100"/>
      <c r="AG497" s="100"/>
      <c r="AH497" s="100"/>
      <c r="AI497" s="100"/>
      <c r="AJ497" s="100"/>
      <c r="AK497" s="100"/>
      <c r="AL497" s="100"/>
      <c r="AM497" s="100"/>
      <c r="AN497" s="100"/>
      <c r="AO497" s="100"/>
      <c r="AP497" s="100"/>
    </row>
    <row r="498" spans="1:42" ht="34.5" hidden="1" customHeight="1">
      <c r="A498" s="100"/>
      <c r="B498" s="101"/>
      <c r="C498" s="100"/>
      <c r="D498" s="100"/>
      <c r="E498" s="100"/>
      <c r="F498" s="100"/>
      <c r="G498" s="102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3"/>
      <c r="T498" s="100"/>
      <c r="U498" s="100"/>
      <c r="V498" s="100"/>
      <c r="W498" s="100"/>
      <c r="X498" s="100"/>
      <c r="Y498" s="100"/>
      <c r="Z498" s="100"/>
      <c r="AA498" s="100"/>
      <c r="AB498" s="100"/>
      <c r="AC498" s="100"/>
      <c r="AD498" s="100"/>
      <c r="AE498" s="100"/>
      <c r="AF498" s="100"/>
      <c r="AG498" s="100"/>
      <c r="AH498" s="100"/>
      <c r="AI498" s="100"/>
      <c r="AJ498" s="100"/>
      <c r="AK498" s="100"/>
      <c r="AL498" s="100"/>
      <c r="AM498" s="100"/>
      <c r="AN498" s="100"/>
      <c r="AO498" s="100"/>
      <c r="AP498" s="100"/>
    </row>
    <row r="499" spans="1:42" ht="34.5" hidden="1" customHeight="1">
      <c r="A499" s="100"/>
      <c r="B499" s="101"/>
      <c r="C499" s="100"/>
      <c r="D499" s="100"/>
      <c r="E499" s="100"/>
      <c r="F499" s="100"/>
      <c r="G499" s="102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3"/>
      <c r="T499" s="100"/>
      <c r="U499" s="100"/>
      <c r="V499" s="100"/>
      <c r="W499" s="100"/>
      <c r="X499" s="100"/>
      <c r="Y499" s="100"/>
      <c r="Z499" s="100"/>
      <c r="AA499" s="100"/>
      <c r="AB499" s="100"/>
      <c r="AC499" s="100"/>
      <c r="AD499" s="100"/>
      <c r="AE499" s="100"/>
      <c r="AF499" s="100"/>
      <c r="AG499" s="100"/>
      <c r="AH499" s="100"/>
      <c r="AI499" s="100"/>
      <c r="AJ499" s="100"/>
      <c r="AK499" s="100"/>
      <c r="AL499" s="100"/>
      <c r="AM499" s="100"/>
      <c r="AN499" s="100"/>
      <c r="AO499" s="100"/>
      <c r="AP499" s="100"/>
    </row>
    <row r="500" spans="1:42" ht="34.5" hidden="1" customHeight="1">
      <c r="A500" s="100"/>
      <c r="B500" s="101"/>
      <c r="C500" s="100"/>
      <c r="D500" s="100"/>
      <c r="E500" s="100"/>
      <c r="F500" s="100"/>
      <c r="G500" s="102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3"/>
      <c r="T500" s="100"/>
      <c r="U500" s="100"/>
      <c r="V500" s="100"/>
      <c r="W500" s="100"/>
      <c r="X500" s="100"/>
      <c r="Y500" s="100"/>
      <c r="Z500" s="100"/>
      <c r="AA500" s="100"/>
      <c r="AB500" s="100"/>
      <c r="AC500" s="100"/>
      <c r="AD500" s="100"/>
      <c r="AE500" s="100"/>
      <c r="AF500" s="100"/>
      <c r="AG500" s="100"/>
      <c r="AH500" s="100"/>
      <c r="AI500" s="100"/>
      <c r="AJ500" s="100"/>
      <c r="AK500" s="100"/>
      <c r="AL500" s="100"/>
      <c r="AM500" s="100"/>
      <c r="AN500" s="100"/>
      <c r="AO500" s="100"/>
      <c r="AP500" s="100"/>
    </row>
    <row r="501" spans="1:42" ht="34.5" hidden="1" customHeight="1">
      <c r="A501" s="100"/>
      <c r="B501" s="101"/>
      <c r="C501" s="100"/>
      <c r="D501" s="100"/>
      <c r="E501" s="100"/>
      <c r="F501" s="100"/>
      <c r="G501" s="102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3"/>
      <c r="T501" s="100"/>
      <c r="U501" s="100"/>
      <c r="V501" s="100"/>
      <c r="W501" s="100"/>
      <c r="X501" s="100"/>
      <c r="Y501" s="100"/>
      <c r="Z501" s="100"/>
      <c r="AA501" s="100"/>
      <c r="AB501" s="100"/>
      <c r="AC501" s="100"/>
      <c r="AD501" s="100"/>
      <c r="AE501" s="100"/>
      <c r="AF501" s="100"/>
      <c r="AG501" s="100"/>
      <c r="AH501" s="100"/>
      <c r="AI501" s="100"/>
      <c r="AJ501" s="100"/>
      <c r="AK501" s="100"/>
      <c r="AL501" s="100"/>
      <c r="AM501" s="100"/>
      <c r="AN501" s="100"/>
      <c r="AO501" s="100"/>
      <c r="AP501" s="100"/>
    </row>
    <row r="502" spans="1:42" ht="34.5" hidden="1" customHeight="1">
      <c r="A502" s="100"/>
      <c r="B502" s="101"/>
      <c r="C502" s="100"/>
      <c r="D502" s="100"/>
      <c r="E502" s="100"/>
      <c r="F502" s="100"/>
      <c r="G502" s="102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3"/>
      <c r="T502" s="100"/>
      <c r="U502" s="100"/>
      <c r="V502" s="100"/>
      <c r="W502" s="100"/>
      <c r="X502" s="100"/>
      <c r="Y502" s="100"/>
      <c r="Z502" s="100"/>
      <c r="AA502" s="100"/>
      <c r="AB502" s="100"/>
      <c r="AC502" s="100"/>
      <c r="AD502" s="100"/>
      <c r="AE502" s="100"/>
      <c r="AF502" s="100"/>
      <c r="AG502" s="100"/>
      <c r="AH502" s="100"/>
      <c r="AI502" s="100"/>
      <c r="AJ502" s="100"/>
      <c r="AK502" s="100"/>
      <c r="AL502" s="100"/>
      <c r="AM502" s="100"/>
      <c r="AN502" s="100"/>
      <c r="AO502" s="100"/>
      <c r="AP502" s="100"/>
    </row>
    <row r="503" spans="1:42" ht="34.5" hidden="1" customHeight="1">
      <c r="A503" s="100"/>
      <c r="B503" s="101"/>
      <c r="C503" s="100"/>
      <c r="D503" s="100"/>
      <c r="E503" s="100"/>
      <c r="F503" s="100"/>
      <c r="G503" s="102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3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  <c r="AF503" s="100"/>
      <c r="AG503" s="100"/>
      <c r="AH503" s="100"/>
      <c r="AI503" s="100"/>
      <c r="AJ503" s="100"/>
      <c r="AK503" s="100"/>
      <c r="AL503" s="100"/>
      <c r="AM503" s="100"/>
      <c r="AN503" s="100"/>
      <c r="AO503" s="100"/>
      <c r="AP503" s="100"/>
    </row>
    <row r="504" spans="1:42" ht="34.5" hidden="1" customHeight="1">
      <c r="A504" s="100"/>
      <c r="B504" s="101"/>
      <c r="C504" s="100"/>
      <c r="D504" s="100"/>
      <c r="E504" s="100"/>
      <c r="F504" s="100"/>
      <c r="G504" s="102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3"/>
      <c r="T504" s="100"/>
      <c r="U504" s="100"/>
      <c r="V504" s="100"/>
      <c r="W504" s="100"/>
      <c r="X504" s="100"/>
      <c r="Y504" s="100"/>
      <c r="Z504" s="100"/>
      <c r="AA504" s="100"/>
      <c r="AB504" s="100"/>
      <c r="AC504" s="100"/>
      <c r="AD504" s="100"/>
      <c r="AE504" s="100"/>
      <c r="AF504" s="100"/>
      <c r="AG504" s="100"/>
      <c r="AH504" s="100"/>
      <c r="AI504" s="100"/>
      <c r="AJ504" s="100"/>
      <c r="AK504" s="100"/>
      <c r="AL504" s="100"/>
      <c r="AM504" s="100"/>
      <c r="AN504" s="100"/>
      <c r="AO504" s="100"/>
      <c r="AP504" s="100"/>
    </row>
    <row r="505" spans="1:42" ht="34.5" hidden="1" customHeight="1">
      <c r="A505" s="100"/>
      <c r="B505" s="101"/>
      <c r="C505" s="100"/>
      <c r="D505" s="100"/>
      <c r="E505" s="100"/>
      <c r="F505" s="100"/>
      <c r="G505" s="102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3"/>
      <c r="T505" s="100"/>
      <c r="U505" s="100"/>
      <c r="V505" s="100"/>
      <c r="W505" s="100"/>
      <c r="X505" s="100"/>
      <c r="Y505" s="100"/>
      <c r="Z505" s="100"/>
      <c r="AA505" s="100"/>
      <c r="AB505" s="100"/>
      <c r="AC505" s="100"/>
      <c r="AD505" s="100"/>
      <c r="AE505" s="100"/>
      <c r="AF505" s="100"/>
      <c r="AG505" s="100"/>
      <c r="AH505" s="100"/>
      <c r="AI505" s="100"/>
      <c r="AJ505" s="100"/>
      <c r="AK505" s="100"/>
      <c r="AL505" s="100"/>
      <c r="AM505" s="100"/>
      <c r="AN505" s="100"/>
      <c r="AO505" s="100"/>
      <c r="AP505" s="100"/>
    </row>
    <row r="506" spans="1:42" ht="34.5" hidden="1" customHeight="1">
      <c r="A506" s="100"/>
      <c r="B506" s="101"/>
      <c r="C506" s="100"/>
      <c r="D506" s="100"/>
      <c r="E506" s="100"/>
      <c r="F506" s="100"/>
      <c r="G506" s="102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3"/>
      <c r="T506" s="100"/>
      <c r="U506" s="100"/>
      <c r="V506" s="100"/>
      <c r="W506" s="100"/>
      <c r="X506" s="100"/>
      <c r="Y506" s="100"/>
      <c r="Z506" s="100"/>
      <c r="AA506" s="100"/>
      <c r="AB506" s="100"/>
      <c r="AC506" s="100"/>
      <c r="AD506" s="100"/>
      <c r="AE506" s="100"/>
      <c r="AF506" s="100"/>
      <c r="AG506" s="100"/>
      <c r="AH506" s="100"/>
      <c r="AI506" s="100"/>
      <c r="AJ506" s="100"/>
      <c r="AK506" s="100"/>
      <c r="AL506" s="100"/>
      <c r="AM506" s="100"/>
      <c r="AN506" s="100"/>
      <c r="AO506" s="100"/>
      <c r="AP506" s="100"/>
    </row>
    <row r="507" spans="1:42" ht="34.5" hidden="1" customHeight="1">
      <c r="A507" s="100"/>
      <c r="B507" s="101"/>
      <c r="C507" s="100"/>
      <c r="D507" s="100"/>
      <c r="E507" s="100"/>
      <c r="F507" s="100"/>
      <c r="G507" s="102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3"/>
      <c r="T507" s="100"/>
      <c r="U507" s="100"/>
      <c r="V507" s="100"/>
      <c r="W507" s="100"/>
      <c r="X507" s="100"/>
      <c r="Y507" s="100"/>
      <c r="Z507" s="100"/>
      <c r="AA507" s="100"/>
      <c r="AB507" s="100"/>
      <c r="AC507" s="100"/>
      <c r="AD507" s="100"/>
      <c r="AE507" s="100"/>
      <c r="AF507" s="100"/>
      <c r="AG507" s="100"/>
      <c r="AH507" s="100"/>
      <c r="AI507" s="100"/>
      <c r="AJ507" s="100"/>
      <c r="AK507" s="100"/>
      <c r="AL507" s="100"/>
      <c r="AM507" s="100"/>
      <c r="AN507" s="100"/>
      <c r="AO507" s="100"/>
      <c r="AP507" s="100"/>
    </row>
    <row r="508" spans="1:42" ht="34.5" hidden="1" customHeight="1">
      <c r="A508" s="100"/>
      <c r="B508" s="101"/>
      <c r="C508" s="100"/>
      <c r="D508" s="100"/>
      <c r="E508" s="100"/>
      <c r="F508" s="100"/>
      <c r="G508" s="102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3"/>
      <c r="T508" s="100"/>
      <c r="U508" s="100"/>
      <c r="V508" s="100"/>
      <c r="W508" s="100"/>
      <c r="X508" s="100"/>
      <c r="Y508" s="100"/>
      <c r="Z508" s="100"/>
      <c r="AA508" s="100"/>
      <c r="AB508" s="100"/>
      <c r="AC508" s="100"/>
      <c r="AD508" s="100"/>
      <c r="AE508" s="100"/>
      <c r="AF508" s="100"/>
      <c r="AG508" s="100"/>
      <c r="AH508" s="100"/>
      <c r="AI508" s="100"/>
      <c r="AJ508" s="100"/>
      <c r="AK508" s="100"/>
      <c r="AL508" s="100"/>
      <c r="AM508" s="100"/>
      <c r="AN508" s="100"/>
      <c r="AO508" s="100"/>
      <c r="AP508" s="100"/>
    </row>
    <row r="509" spans="1:42" ht="34.5" hidden="1" customHeight="1">
      <c r="A509" s="100"/>
      <c r="B509" s="101"/>
      <c r="C509" s="100"/>
      <c r="D509" s="100"/>
      <c r="E509" s="100"/>
      <c r="F509" s="100"/>
      <c r="G509" s="102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3"/>
      <c r="T509" s="100"/>
      <c r="U509" s="100"/>
      <c r="V509" s="100"/>
      <c r="W509" s="100"/>
      <c r="X509" s="100"/>
      <c r="Y509" s="100"/>
      <c r="Z509" s="100"/>
      <c r="AA509" s="100"/>
      <c r="AB509" s="100"/>
      <c r="AC509" s="100"/>
      <c r="AD509" s="100"/>
      <c r="AE509" s="100"/>
      <c r="AF509" s="100"/>
      <c r="AG509" s="100"/>
      <c r="AH509" s="100"/>
      <c r="AI509" s="100"/>
      <c r="AJ509" s="100"/>
      <c r="AK509" s="100"/>
      <c r="AL509" s="100"/>
      <c r="AM509" s="100"/>
      <c r="AN509" s="100"/>
      <c r="AO509" s="100"/>
      <c r="AP509" s="100"/>
    </row>
    <row r="510" spans="1:42" ht="34.5" hidden="1" customHeight="1">
      <c r="A510" s="100"/>
      <c r="B510" s="101"/>
      <c r="C510" s="100"/>
      <c r="D510" s="100"/>
      <c r="E510" s="100"/>
      <c r="F510" s="100"/>
      <c r="G510" s="102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3"/>
      <c r="T510" s="100"/>
      <c r="U510" s="100"/>
      <c r="V510" s="100"/>
      <c r="W510" s="100"/>
      <c r="X510" s="100"/>
      <c r="Y510" s="100"/>
      <c r="Z510" s="100"/>
      <c r="AA510" s="100"/>
      <c r="AB510" s="100"/>
      <c r="AC510" s="100"/>
      <c r="AD510" s="100"/>
      <c r="AE510" s="100"/>
      <c r="AF510" s="100"/>
      <c r="AG510" s="100"/>
      <c r="AH510" s="100"/>
      <c r="AI510" s="100"/>
      <c r="AJ510" s="100"/>
      <c r="AK510" s="100"/>
      <c r="AL510" s="100"/>
      <c r="AM510" s="100"/>
      <c r="AN510" s="100"/>
      <c r="AO510" s="100"/>
      <c r="AP510" s="100"/>
    </row>
    <row r="511" spans="1:42" ht="34.5" hidden="1" customHeight="1">
      <c r="A511" s="100"/>
      <c r="B511" s="101"/>
      <c r="C511" s="100"/>
      <c r="D511" s="100"/>
      <c r="E511" s="100"/>
      <c r="F511" s="100"/>
      <c r="G511" s="102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3"/>
      <c r="T511" s="100"/>
      <c r="U511" s="100"/>
      <c r="V511" s="100"/>
      <c r="W511" s="100"/>
      <c r="X511" s="100"/>
      <c r="Y511" s="100"/>
      <c r="Z511" s="100"/>
      <c r="AA511" s="100"/>
      <c r="AB511" s="100"/>
      <c r="AC511" s="100"/>
      <c r="AD511" s="100"/>
      <c r="AE511" s="100"/>
      <c r="AF511" s="100"/>
      <c r="AG511" s="100"/>
      <c r="AH511" s="100"/>
      <c r="AI511" s="100"/>
      <c r="AJ511" s="100"/>
      <c r="AK511" s="100"/>
      <c r="AL511" s="100"/>
      <c r="AM511" s="100"/>
      <c r="AN511" s="100"/>
      <c r="AO511" s="100"/>
      <c r="AP511" s="100"/>
    </row>
    <row r="512" spans="1:42" ht="34.5" hidden="1" customHeight="1">
      <c r="A512" s="100"/>
      <c r="B512" s="101"/>
      <c r="C512" s="100"/>
      <c r="D512" s="100"/>
      <c r="E512" s="100"/>
      <c r="F512" s="100"/>
      <c r="G512" s="102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3"/>
      <c r="T512" s="100"/>
      <c r="U512" s="100"/>
      <c r="V512" s="100"/>
      <c r="W512" s="100"/>
      <c r="X512" s="100"/>
      <c r="Y512" s="100"/>
      <c r="Z512" s="100"/>
      <c r="AA512" s="100"/>
      <c r="AB512" s="100"/>
      <c r="AC512" s="100"/>
      <c r="AD512" s="100"/>
      <c r="AE512" s="100"/>
      <c r="AF512" s="100"/>
      <c r="AG512" s="100"/>
      <c r="AH512" s="100"/>
      <c r="AI512" s="100"/>
      <c r="AJ512" s="100"/>
      <c r="AK512" s="100"/>
      <c r="AL512" s="100"/>
      <c r="AM512" s="100"/>
      <c r="AN512" s="100"/>
      <c r="AO512" s="100"/>
      <c r="AP512" s="100"/>
    </row>
    <row r="513" spans="1:42" ht="34.5" hidden="1" customHeight="1">
      <c r="A513" s="100"/>
      <c r="B513" s="101"/>
      <c r="C513" s="100"/>
      <c r="D513" s="100"/>
      <c r="E513" s="100"/>
      <c r="F513" s="100"/>
      <c r="G513" s="102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3"/>
      <c r="T513" s="100"/>
      <c r="U513" s="100"/>
      <c r="V513" s="100"/>
      <c r="W513" s="100"/>
      <c r="X513" s="100"/>
      <c r="Y513" s="100"/>
      <c r="Z513" s="100"/>
      <c r="AA513" s="100"/>
      <c r="AB513" s="100"/>
      <c r="AC513" s="100"/>
      <c r="AD513" s="100"/>
      <c r="AE513" s="100"/>
      <c r="AF513" s="100"/>
      <c r="AG513" s="100"/>
      <c r="AH513" s="100"/>
      <c r="AI513" s="100"/>
      <c r="AJ513" s="100"/>
      <c r="AK513" s="100"/>
      <c r="AL513" s="100"/>
      <c r="AM513" s="100"/>
      <c r="AN513" s="100"/>
      <c r="AO513" s="100"/>
      <c r="AP513" s="100"/>
    </row>
    <row r="514" spans="1:42" ht="34.5" hidden="1" customHeight="1">
      <c r="A514" s="100"/>
      <c r="B514" s="101"/>
      <c r="C514" s="100"/>
      <c r="D514" s="100"/>
      <c r="E514" s="100"/>
      <c r="F514" s="100"/>
      <c r="G514" s="102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3"/>
      <c r="T514" s="100"/>
      <c r="U514" s="100"/>
      <c r="V514" s="100"/>
      <c r="W514" s="100"/>
      <c r="X514" s="100"/>
      <c r="Y514" s="100"/>
      <c r="Z514" s="100"/>
      <c r="AA514" s="100"/>
      <c r="AB514" s="100"/>
      <c r="AC514" s="100"/>
      <c r="AD514" s="100"/>
      <c r="AE514" s="100"/>
      <c r="AF514" s="100"/>
      <c r="AG514" s="100"/>
      <c r="AH514" s="100"/>
      <c r="AI514" s="100"/>
      <c r="AJ514" s="100"/>
      <c r="AK514" s="100"/>
      <c r="AL514" s="100"/>
      <c r="AM514" s="100"/>
      <c r="AN514" s="100"/>
      <c r="AO514" s="100"/>
      <c r="AP514" s="100"/>
    </row>
    <row r="515" spans="1:42" ht="34.5" hidden="1" customHeight="1">
      <c r="A515" s="100"/>
      <c r="B515" s="101"/>
      <c r="C515" s="100"/>
      <c r="D515" s="100"/>
      <c r="E515" s="100"/>
      <c r="F515" s="100"/>
      <c r="G515" s="102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3"/>
      <c r="T515" s="100"/>
      <c r="U515" s="100"/>
      <c r="V515" s="100"/>
      <c r="W515" s="100"/>
      <c r="X515" s="100"/>
      <c r="Y515" s="100"/>
      <c r="Z515" s="100"/>
      <c r="AA515" s="100"/>
      <c r="AB515" s="100"/>
      <c r="AC515" s="100"/>
      <c r="AD515" s="100"/>
      <c r="AE515" s="100"/>
      <c r="AF515" s="100"/>
      <c r="AG515" s="100"/>
      <c r="AH515" s="100"/>
      <c r="AI515" s="100"/>
      <c r="AJ515" s="100"/>
      <c r="AK515" s="100"/>
      <c r="AL515" s="100"/>
      <c r="AM515" s="100"/>
      <c r="AN515" s="100"/>
      <c r="AO515" s="100"/>
      <c r="AP515" s="100"/>
    </row>
    <row r="516" spans="1:42" ht="34.5" hidden="1" customHeight="1">
      <c r="A516" s="100"/>
      <c r="B516" s="101"/>
      <c r="C516" s="100"/>
      <c r="D516" s="100"/>
      <c r="E516" s="100"/>
      <c r="F516" s="100"/>
      <c r="G516" s="102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3"/>
      <c r="T516" s="100"/>
      <c r="U516" s="100"/>
      <c r="V516" s="100"/>
      <c r="W516" s="100"/>
      <c r="X516" s="100"/>
      <c r="Y516" s="100"/>
      <c r="Z516" s="100"/>
      <c r="AA516" s="100"/>
      <c r="AB516" s="100"/>
      <c r="AC516" s="100"/>
      <c r="AD516" s="100"/>
      <c r="AE516" s="100"/>
      <c r="AF516" s="100"/>
      <c r="AG516" s="100"/>
      <c r="AH516" s="100"/>
      <c r="AI516" s="100"/>
      <c r="AJ516" s="100"/>
      <c r="AK516" s="100"/>
      <c r="AL516" s="100"/>
      <c r="AM516" s="100"/>
      <c r="AN516" s="100"/>
      <c r="AO516" s="100"/>
      <c r="AP516" s="100"/>
    </row>
    <row r="517" spans="1:42" ht="34.5" hidden="1" customHeight="1">
      <c r="A517" s="100"/>
      <c r="B517" s="101"/>
      <c r="C517" s="100"/>
      <c r="D517" s="100"/>
      <c r="E517" s="100"/>
      <c r="F517" s="100"/>
      <c r="G517" s="102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3"/>
      <c r="T517" s="100"/>
      <c r="U517" s="100"/>
      <c r="V517" s="100"/>
      <c r="W517" s="100"/>
      <c r="X517" s="100"/>
      <c r="Y517" s="100"/>
      <c r="Z517" s="100"/>
      <c r="AA517" s="100"/>
      <c r="AB517" s="100"/>
      <c r="AC517" s="100"/>
      <c r="AD517" s="100"/>
      <c r="AE517" s="100"/>
      <c r="AF517" s="100"/>
      <c r="AG517" s="100"/>
      <c r="AH517" s="100"/>
      <c r="AI517" s="100"/>
      <c r="AJ517" s="100"/>
      <c r="AK517" s="100"/>
      <c r="AL517" s="100"/>
      <c r="AM517" s="100"/>
      <c r="AN517" s="100"/>
      <c r="AO517" s="100"/>
      <c r="AP517" s="100"/>
    </row>
    <row r="518" spans="1:42" ht="34.5" hidden="1" customHeight="1">
      <c r="A518" s="100"/>
      <c r="B518" s="101"/>
      <c r="C518" s="100"/>
      <c r="D518" s="100"/>
      <c r="E518" s="100"/>
      <c r="F518" s="100"/>
      <c r="G518" s="102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3"/>
      <c r="T518" s="100"/>
      <c r="U518" s="100"/>
      <c r="V518" s="100"/>
      <c r="W518" s="100"/>
      <c r="X518" s="100"/>
      <c r="Y518" s="100"/>
      <c r="Z518" s="100"/>
      <c r="AA518" s="100"/>
      <c r="AB518" s="100"/>
      <c r="AC518" s="100"/>
      <c r="AD518" s="100"/>
      <c r="AE518" s="100"/>
      <c r="AF518" s="100"/>
      <c r="AG518" s="100"/>
      <c r="AH518" s="100"/>
      <c r="AI518" s="100"/>
      <c r="AJ518" s="100"/>
      <c r="AK518" s="100"/>
      <c r="AL518" s="100"/>
      <c r="AM518" s="100"/>
      <c r="AN518" s="100"/>
      <c r="AO518" s="100"/>
      <c r="AP518" s="100"/>
    </row>
    <row r="519" spans="1:42" ht="34.5" hidden="1" customHeight="1">
      <c r="A519" s="100"/>
      <c r="B519" s="101"/>
      <c r="C519" s="100"/>
      <c r="D519" s="100"/>
      <c r="E519" s="100"/>
      <c r="F519" s="100"/>
      <c r="G519" s="102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3"/>
      <c r="T519" s="100"/>
      <c r="U519" s="100"/>
      <c r="V519" s="100"/>
      <c r="W519" s="100"/>
      <c r="X519" s="100"/>
      <c r="Y519" s="100"/>
      <c r="Z519" s="100"/>
      <c r="AA519" s="100"/>
      <c r="AB519" s="100"/>
      <c r="AC519" s="100"/>
      <c r="AD519" s="100"/>
      <c r="AE519" s="100"/>
      <c r="AF519" s="100"/>
      <c r="AG519" s="100"/>
      <c r="AH519" s="100"/>
      <c r="AI519" s="100"/>
      <c r="AJ519" s="100"/>
      <c r="AK519" s="100"/>
      <c r="AL519" s="100"/>
      <c r="AM519" s="100"/>
      <c r="AN519" s="100"/>
      <c r="AO519" s="100"/>
      <c r="AP519" s="100"/>
    </row>
    <row r="520" spans="1:42" ht="34.5" hidden="1" customHeight="1">
      <c r="A520" s="100"/>
      <c r="B520" s="101"/>
      <c r="C520" s="100"/>
      <c r="D520" s="100"/>
      <c r="E520" s="100"/>
      <c r="F520" s="100"/>
      <c r="G520" s="102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3"/>
      <c r="T520" s="100"/>
      <c r="U520" s="100"/>
      <c r="V520" s="100"/>
      <c r="W520" s="100"/>
      <c r="X520" s="100"/>
      <c r="Y520" s="100"/>
      <c r="Z520" s="100"/>
      <c r="AA520" s="100"/>
      <c r="AB520" s="100"/>
      <c r="AC520" s="100"/>
      <c r="AD520" s="100"/>
      <c r="AE520" s="100"/>
      <c r="AF520" s="100"/>
      <c r="AG520" s="100"/>
      <c r="AH520" s="100"/>
      <c r="AI520" s="100"/>
      <c r="AJ520" s="100"/>
      <c r="AK520" s="100"/>
      <c r="AL520" s="100"/>
      <c r="AM520" s="100"/>
      <c r="AN520" s="100"/>
      <c r="AO520" s="100"/>
      <c r="AP520" s="100"/>
    </row>
    <row r="521" spans="1:42" ht="34.5" hidden="1" customHeight="1">
      <c r="A521" s="100"/>
      <c r="B521" s="101"/>
      <c r="C521" s="100"/>
      <c r="D521" s="100"/>
      <c r="E521" s="100"/>
      <c r="F521" s="100"/>
      <c r="G521" s="102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3"/>
      <c r="T521" s="100"/>
      <c r="U521" s="100"/>
      <c r="V521" s="100"/>
      <c r="W521" s="100"/>
      <c r="X521" s="100"/>
      <c r="Y521" s="100"/>
      <c r="Z521" s="100"/>
      <c r="AA521" s="100"/>
      <c r="AB521" s="100"/>
      <c r="AC521" s="100"/>
      <c r="AD521" s="100"/>
      <c r="AE521" s="100"/>
      <c r="AF521" s="100"/>
      <c r="AG521" s="100"/>
      <c r="AH521" s="100"/>
      <c r="AI521" s="100"/>
      <c r="AJ521" s="100"/>
      <c r="AK521" s="100"/>
      <c r="AL521" s="100"/>
      <c r="AM521" s="100"/>
      <c r="AN521" s="100"/>
      <c r="AO521" s="100"/>
      <c r="AP521" s="100"/>
    </row>
    <row r="522" spans="1:42" ht="34.5" hidden="1" customHeight="1">
      <c r="A522" s="100"/>
      <c r="B522" s="101"/>
      <c r="C522" s="100"/>
      <c r="D522" s="100"/>
      <c r="E522" s="100"/>
      <c r="F522" s="100"/>
      <c r="G522" s="102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3"/>
      <c r="T522" s="100"/>
      <c r="U522" s="100"/>
      <c r="V522" s="100"/>
      <c r="W522" s="100"/>
      <c r="X522" s="100"/>
      <c r="Y522" s="100"/>
      <c r="Z522" s="100"/>
      <c r="AA522" s="100"/>
      <c r="AB522" s="100"/>
      <c r="AC522" s="100"/>
      <c r="AD522" s="100"/>
      <c r="AE522" s="100"/>
      <c r="AF522" s="100"/>
      <c r="AG522" s="100"/>
      <c r="AH522" s="100"/>
      <c r="AI522" s="100"/>
      <c r="AJ522" s="100"/>
      <c r="AK522" s="100"/>
      <c r="AL522" s="100"/>
      <c r="AM522" s="100"/>
      <c r="AN522" s="100"/>
      <c r="AO522" s="100"/>
      <c r="AP522" s="100"/>
    </row>
    <row r="523" spans="1:42" ht="34.5" hidden="1" customHeight="1">
      <c r="A523" s="100"/>
      <c r="B523" s="101"/>
      <c r="C523" s="100"/>
      <c r="D523" s="100"/>
      <c r="E523" s="100"/>
      <c r="F523" s="100"/>
      <c r="G523" s="102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3"/>
      <c r="T523" s="100"/>
      <c r="U523" s="100"/>
      <c r="V523" s="100"/>
      <c r="W523" s="100"/>
      <c r="X523" s="100"/>
      <c r="Y523" s="100"/>
      <c r="Z523" s="100"/>
      <c r="AA523" s="100"/>
      <c r="AB523" s="100"/>
      <c r="AC523" s="100"/>
      <c r="AD523" s="100"/>
      <c r="AE523" s="100"/>
      <c r="AF523" s="100"/>
      <c r="AG523" s="100"/>
      <c r="AH523" s="100"/>
      <c r="AI523" s="100"/>
      <c r="AJ523" s="100"/>
      <c r="AK523" s="100"/>
      <c r="AL523" s="100"/>
      <c r="AM523" s="100"/>
      <c r="AN523" s="100"/>
      <c r="AO523" s="100"/>
      <c r="AP523" s="100"/>
    </row>
    <row r="524" spans="1:42" ht="34.5" hidden="1" customHeight="1">
      <c r="A524" s="100"/>
      <c r="B524" s="101"/>
      <c r="C524" s="100"/>
      <c r="D524" s="100"/>
      <c r="E524" s="100"/>
      <c r="F524" s="100"/>
      <c r="G524" s="102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3"/>
      <c r="T524" s="100"/>
      <c r="U524" s="100"/>
      <c r="V524" s="100"/>
      <c r="W524" s="100"/>
      <c r="X524" s="100"/>
      <c r="Y524" s="100"/>
      <c r="Z524" s="100"/>
      <c r="AA524" s="100"/>
      <c r="AB524" s="100"/>
      <c r="AC524" s="100"/>
      <c r="AD524" s="100"/>
      <c r="AE524" s="100"/>
      <c r="AF524" s="100"/>
      <c r="AG524" s="100"/>
      <c r="AH524" s="100"/>
      <c r="AI524" s="100"/>
      <c r="AJ524" s="100"/>
      <c r="AK524" s="100"/>
      <c r="AL524" s="100"/>
      <c r="AM524" s="100"/>
      <c r="AN524" s="100"/>
      <c r="AO524" s="100"/>
      <c r="AP524" s="100"/>
    </row>
    <row r="525" spans="1:42" ht="34.5" hidden="1" customHeight="1">
      <c r="A525" s="100"/>
      <c r="B525" s="101"/>
      <c r="C525" s="100"/>
      <c r="D525" s="100"/>
      <c r="E525" s="100"/>
      <c r="F525" s="100"/>
      <c r="G525" s="102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3"/>
      <c r="T525" s="100"/>
      <c r="U525" s="100"/>
      <c r="V525" s="100"/>
      <c r="W525" s="100"/>
      <c r="X525" s="100"/>
      <c r="Y525" s="100"/>
      <c r="Z525" s="100"/>
      <c r="AA525" s="100"/>
      <c r="AB525" s="100"/>
      <c r="AC525" s="100"/>
      <c r="AD525" s="100"/>
      <c r="AE525" s="100"/>
      <c r="AF525" s="100"/>
      <c r="AG525" s="100"/>
      <c r="AH525" s="100"/>
      <c r="AI525" s="100"/>
      <c r="AJ525" s="100"/>
      <c r="AK525" s="100"/>
      <c r="AL525" s="100"/>
      <c r="AM525" s="100"/>
      <c r="AN525" s="100"/>
      <c r="AO525" s="100"/>
      <c r="AP525" s="100"/>
    </row>
    <row r="526" spans="1:42" ht="34.5" hidden="1" customHeight="1">
      <c r="A526" s="100"/>
      <c r="B526" s="101"/>
      <c r="C526" s="100"/>
      <c r="D526" s="100"/>
      <c r="E526" s="100"/>
      <c r="F526" s="100"/>
      <c r="G526" s="102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3"/>
      <c r="T526" s="100"/>
      <c r="U526" s="100"/>
      <c r="V526" s="100"/>
      <c r="W526" s="100"/>
      <c r="X526" s="100"/>
      <c r="Y526" s="100"/>
      <c r="Z526" s="100"/>
      <c r="AA526" s="100"/>
      <c r="AB526" s="100"/>
      <c r="AC526" s="100"/>
      <c r="AD526" s="100"/>
      <c r="AE526" s="100"/>
      <c r="AF526" s="100"/>
      <c r="AG526" s="100"/>
      <c r="AH526" s="100"/>
      <c r="AI526" s="100"/>
      <c r="AJ526" s="100"/>
      <c r="AK526" s="100"/>
      <c r="AL526" s="100"/>
      <c r="AM526" s="100"/>
      <c r="AN526" s="100"/>
      <c r="AO526" s="100"/>
      <c r="AP526" s="100"/>
    </row>
    <row r="527" spans="1:42" ht="34.5" hidden="1" customHeight="1">
      <c r="A527" s="100"/>
      <c r="B527" s="101"/>
      <c r="C527" s="100"/>
      <c r="D527" s="100"/>
      <c r="E527" s="100"/>
      <c r="F527" s="100"/>
      <c r="G527" s="102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3"/>
      <c r="T527" s="100"/>
      <c r="U527" s="100"/>
      <c r="V527" s="100"/>
      <c r="W527" s="100"/>
      <c r="X527" s="100"/>
      <c r="Y527" s="100"/>
      <c r="Z527" s="100"/>
      <c r="AA527" s="100"/>
      <c r="AB527" s="100"/>
      <c r="AC527" s="100"/>
      <c r="AD527" s="100"/>
      <c r="AE527" s="100"/>
      <c r="AF527" s="100"/>
      <c r="AG527" s="100"/>
      <c r="AH527" s="100"/>
      <c r="AI527" s="100"/>
      <c r="AJ527" s="100"/>
      <c r="AK527" s="100"/>
      <c r="AL527" s="100"/>
      <c r="AM527" s="100"/>
      <c r="AN527" s="100"/>
      <c r="AO527" s="100"/>
      <c r="AP527" s="100"/>
    </row>
    <row r="528" spans="1:42" ht="34.5" hidden="1" customHeight="1">
      <c r="A528" s="100"/>
      <c r="B528" s="101"/>
      <c r="C528" s="100"/>
      <c r="D528" s="100"/>
      <c r="E528" s="100"/>
      <c r="F528" s="100"/>
      <c r="G528" s="102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3"/>
      <c r="T528" s="100"/>
      <c r="U528" s="100"/>
      <c r="V528" s="100"/>
      <c r="W528" s="100"/>
      <c r="X528" s="100"/>
      <c r="Y528" s="100"/>
      <c r="Z528" s="100"/>
      <c r="AA528" s="100"/>
      <c r="AB528" s="100"/>
      <c r="AC528" s="100"/>
      <c r="AD528" s="100"/>
      <c r="AE528" s="100"/>
      <c r="AF528" s="100"/>
      <c r="AG528" s="100"/>
      <c r="AH528" s="100"/>
      <c r="AI528" s="100"/>
      <c r="AJ528" s="100"/>
      <c r="AK528" s="100"/>
      <c r="AL528" s="100"/>
      <c r="AM528" s="100"/>
      <c r="AN528" s="100"/>
      <c r="AO528" s="100"/>
      <c r="AP528" s="100"/>
    </row>
    <row r="529" spans="1:42" ht="34.5" hidden="1" customHeight="1">
      <c r="A529" s="100"/>
      <c r="B529" s="101"/>
      <c r="C529" s="100"/>
      <c r="D529" s="100"/>
      <c r="E529" s="100"/>
      <c r="F529" s="100"/>
      <c r="G529" s="102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3"/>
      <c r="T529" s="100"/>
      <c r="U529" s="100"/>
      <c r="V529" s="100"/>
      <c r="W529" s="100"/>
      <c r="X529" s="100"/>
      <c r="Y529" s="100"/>
      <c r="Z529" s="100"/>
      <c r="AA529" s="100"/>
      <c r="AB529" s="100"/>
      <c r="AC529" s="100"/>
      <c r="AD529" s="100"/>
      <c r="AE529" s="100"/>
      <c r="AF529" s="100"/>
      <c r="AG529" s="100"/>
      <c r="AH529" s="100"/>
      <c r="AI529" s="100"/>
      <c r="AJ529" s="100"/>
      <c r="AK529" s="100"/>
      <c r="AL529" s="100"/>
      <c r="AM529" s="100"/>
      <c r="AN529" s="100"/>
      <c r="AO529" s="100"/>
      <c r="AP529" s="100"/>
    </row>
    <row r="530" spans="1:42" ht="34.5" hidden="1" customHeight="1">
      <c r="A530" s="100"/>
      <c r="B530" s="101"/>
      <c r="C530" s="100"/>
      <c r="D530" s="100"/>
      <c r="E530" s="100"/>
      <c r="F530" s="100"/>
      <c r="G530" s="102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3"/>
      <c r="T530" s="100"/>
      <c r="U530" s="100"/>
      <c r="V530" s="100"/>
      <c r="W530" s="100"/>
      <c r="X530" s="100"/>
      <c r="Y530" s="100"/>
      <c r="Z530" s="100"/>
      <c r="AA530" s="100"/>
      <c r="AB530" s="100"/>
      <c r="AC530" s="100"/>
      <c r="AD530" s="100"/>
      <c r="AE530" s="100"/>
      <c r="AF530" s="100"/>
      <c r="AG530" s="100"/>
      <c r="AH530" s="100"/>
      <c r="AI530" s="100"/>
      <c r="AJ530" s="100"/>
      <c r="AK530" s="100"/>
      <c r="AL530" s="100"/>
      <c r="AM530" s="100"/>
      <c r="AN530" s="100"/>
      <c r="AO530" s="100"/>
      <c r="AP530" s="100"/>
    </row>
    <row r="531" spans="1:42" ht="34.5" hidden="1" customHeight="1">
      <c r="A531" s="100"/>
      <c r="B531" s="101"/>
      <c r="C531" s="100"/>
      <c r="D531" s="100"/>
      <c r="E531" s="100"/>
      <c r="F531" s="100"/>
      <c r="G531" s="102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3"/>
      <c r="T531" s="100"/>
      <c r="U531" s="100"/>
      <c r="V531" s="100"/>
      <c r="W531" s="100"/>
      <c r="X531" s="100"/>
      <c r="Y531" s="100"/>
      <c r="Z531" s="100"/>
      <c r="AA531" s="100"/>
      <c r="AB531" s="100"/>
      <c r="AC531" s="100"/>
      <c r="AD531" s="100"/>
      <c r="AE531" s="100"/>
      <c r="AF531" s="100"/>
      <c r="AG531" s="100"/>
      <c r="AH531" s="100"/>
      <c r="AI531" s="100"/>
      <c r="AJ531" s="100"/>
      <c r="AK531" s="100"/>
      <c r="AL531" s="100"/>
      <c r="AM531" s="100"/>
      <c r="AN531" s="100"/>
      <c r="AO531" s="100"/>
      <c r="AP531" s="100"/>
    </row>
    <row r="532" spans="1:42" ht="34.5" hidden="1" customHeight="1">
      <c r="A532" s="100"/>
      <c r="B532" s="101"/>
      <c r="C532" s="100"/>
      <c r="D532" s="100"/>
      <c r="E532" s="100"/>
      <c r="F532" s="100"/>
      <c r="G532" s="102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3"/>
      <c r="T532" s="100"/>
      <c r="U532" s="100"/>
      <c r="V532" s="100"/>
      <c r="W532" s="100"/>
      <c r="X532" s="100"/>
      <c r="Y532" s="100"/>
      <c r="Z532" s="100"/>
      <c r="AA532" s="100"/>
      <c r="AB532" s="100"/>
      <c r="AC532" s="100"/>
      <c r="AD532" s="100"/>
      <c r="AE532" s="100"/>
      <c r="AF532" s="100"/>
      <c r="AG532" s="100"/>
      <c r="AH532" s="100"/>
      <c r="AI532" s="100"/>
      <c r="AJ532" s="100"/>
      <c r="AK532" s="100"/>
      <c r="AL532" s="100"/>
      <c r="AM532" s="100"/>
      <c r="AN532" s="100"/>
      <c r="AO532" s="100"/>
      <c r="AP532" s="100"/>
    </row>
    <row r="533" spans="1:42" ht="34.5" hidden="1" customHeight="1">
      <c r="A533" s="100"/>
      <c r="B533" s="101"/>
      <c r="C533" s="100"/>
      <c r="D533" s="100"/>
      <c r="E533" s="100"/>
      <c r="F533" s="100"/>
      <c r="G533" s="102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3"/>
      <c r="T533" s="100"/>
      <c r="U533" s="100"/>
      <c r="V533" s="100"/>
      <c r="W533" s="100"/>
      <c r="X533" s="100"/>
      <c r="Y533" s="100"/>
      <c r="Z533" s="100"/>
      <c r="AA533" s="100"/>
      <c r="AB533" s="100"/>
      <c r="AC533" s="100"/>
      <c r="AD533" s="100"/>
      <c r="AE533" s="100"/>
      <c r="AF533" s="100"/>
      <c r="AG533" s="100"/>
      <c r="AH533" s="100"/>
      <c r="AI533" s="100"/>
      <c r="AJ533" s="100"/>
      <c r="AK533" s="100"/>
      <c r="AL533" s="100"/>
      <c r="AM533" s="100"/>
      <c r="AN533" s="100"/>
      <c r="AO533" s="100"/>
      <c r="AP533" s="100"/>
    </row>
    <row r="534" spans="1:42" ht="34.5" hidden="1" customHeight="1">
      <c r="A534" s="100"/>
      <c r="B534" s="101"/>
      <c r="C534" s="100"/>
      <c r="D534" s="100"/>
      <c r="E534" s="100"/>
      <c r="F534" s="100"/>
      <c r="G534" s="102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3"/>
      <c r="T534" s="100"/>
      <c r="U534" s="100"/>
      <c r="V534" s="100"/>
      <c r="W534" s="100"/>
      <c r="X534" s="100"/>
      <c r="Y534" s="100"/>
      <c r="Z534" s="100"/>
      <c r="AA534" s="100"/>
      <c r="AB534" s="100"/>
      <c r="AC534" s="100"/>
      <c r="AD534" s="100"/>
      <c r="AE534" s="100"/>
      <c r="AF534" s="100"/>
      <c r="AG534" s="100"/>
      <c r="AH534" s="100"/>
      <c r="AI534" s="100"/>
      <c r="AJ534" s="100"/>
      <c r="AK534" s="100"/>
      <c r="AL534" s="100"/>
      <c r="AM534" s="100"/>
      <c r="AN534" s="100"/>
      <c r="AO534" s="100"/>
      <c r="AP534" s="100"/>
    </row>
    <row r="535" spans="1:42" ht="34.5" hidden="1" customHeight="1">
      <c r="A535" s="100"/>
      <c r="B535" s="101"/>
      <c r="C535" s="100"/>
      <c r="D535" s="100"/>
      <c r="E535" s="100"/>
      <c r="F535" s="100"/>
      <c r="G535" s="102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3"/>
      <c r="T535" s="100"/>
      <c r="U535" s="100"/>
      <c r="V535" s="100"/>
      <c r="W535" s="100"/>
      <c r="X535" s="100"/>
      <c r="Y535" s="100"/>
      <c r="Z535" s="100"/>
      <c r="AA535" s="100"/>
      <c r="AB535" s="100"/>
      <c r="AC535" s="100"/>
      <c r="AD535" s="100"/>
      <c r="AE535" s="100"/>
      <c r="AF535" s="100"/>
      <c r="AG535" s="100"/>
      <c r="AH535" s="100"/>
      <c r="AI535" s="100"/>
      <c r="AJ535" s="100"/>
      <c r="AK535" s="100"/>
      <c r="AL535" s="100"/>
      <c r="AM535" s="100"/>
      <c r="AN535" s="100"/>
      <c r="AO535" s="100"/>
      <c r="AP535" s="100"/>
    </row>
    <row r="536" spans="1:42" ht="34.5" hidden="1" customHeight="1">
      <c r="A536" s="100"/>
      <c r="B536" s="101"/>
      <c r="C536" s="100"/>
      <c r="D536" s="100"/>
      <c r="E536" s="100"/>
      <c r="F536" s="100"/>
      <c r="G536" s="102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3"/>
      <c r="T536" s="100"/>
      <c r="U536" s="100"/>
      <c r="V536" s="100"/>
      <c r="W536" s="100"/>
      <c r="X536" s="100"/>
      <c r="Y536" s="100"/>
      <c r="Z536" s="100"/>
      <c r="AA536" s="100"/>
      <c r="AB536" s="100"/>
      <c r="AC536" s="100"/>
      <c r="AD536" s="100"/>
      <c r="AE536" s="100"/>
      <c r="AF536" s="100"/>
      <c r="AG536" s="100"/>
      <c r="AH536" s="100"/>
      <c r="AI536" s="100"/>
      <c r="AJ536" s="100"/>
      <c r="AK536" s="100"/>
      <c r="AL536" s="100"/>
      <c r="AM536" s="100"/>
      <c r="AN536" s="100"/>
      <c r="AO536" s="100"/>
      <c r="AP536" s="100"/>
    </row>
    <row r="537" spans="1:42" ht="34.5" hidden="1" customHeight="1">
      <c r="A537" s="100"/>
      <c r="B537" s="101"/>
      <c r="C537" s="100"/>
      <c r="D537" s="100"/>
      <c r="E537" s="100"/>
      <c r="F537" s="100"/>
      <c r="G537" s="102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3"/>
      <c r="T537" s="100"/>
      <c r="U537" s="100"/>
      <c r="V537" s="100"/>
      <c r="W537" s="100"/>
      <c r="X537" s="100"/>
      <c r="Y537" s="100"/>
      <c r="Z537" s="100"/>
      <c r="AA537" s="100"/>
      <c r="AB537" s="100"/>
      <c r="AC537" s="100"/>
      <c r="AD537" s="100"/>
      <c r="AE537" s="100"/>
      <c r="AF537" s="100"/>
      <c r="AG537" s="100"/>
      <c r="AH537" s="100"/>
      <c r="AI537" s="100"/>
      <c r="AJ537" s="100"/>
      <c r="AK537" s="100"/>
      <c r="AL537" s="100"/>
      <c r="AM537" s="100"/>
      <c r="AN537" s="100"/>
      <c r="AO537" s="100"/>
      <c r="AP537" s="100"/>
    </row>
    <row r="538" spans="1:42" ht="34.5" hidden="1" customHeight="1">
      <c r="A538" s="100"/>
      <c r="B538" s="101"/>
      <c r="C538" s="100"/>
      <c r="D538" s="100"/>
      <c r="E538" s="100"/>
      <c r="F538" s="100"/>
      <c r="G538" s="102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3"/>
      <c r="T538" s="100"/>
      <c r="U538" s="100"/>
      <c r="V538" s="100"/>
      <c r="W538" s="100"/>
      <c r="X538" s="100"/>
      <c r="Y538" s="100"/>
      <c r="Z538" s="100"/>
      <c r="AA538" s="100"/>
      <c r="AB538" s="100"/>
      <c r="AC538" s="100"/>
      <c r="AD538" s="100"/>
      <c r="AE538" s="100"/>
      <c r="AF538" s="100"/>
      <c r="AG538" s="100"/>
      <c r="AH538" s="100"/>
      <c r="AI538" s="100"/>
      <c r="AJ538" s="100"/>
      <c r="AK538" s="100"/>
      <c r="AL538" s="100"/>
      <c r="AM538" s="100"/>
      <c r="AN538" s="100"/>
      <c r="AO538" s="100"/>
      <c r="AP538" s="100"/>
    </row>
    <row r="539" spans="1:42" ht="34.5" hidden="1" customHeight="1">
      <c r="A539" s="100"/>
      <c r="B539" s="101"/>
      <c r="C539" s="100"/>
      <c r="D539" s="100"/>
      <c r="E539" s="100"/>
      <c r="F539" s="100"/>
      <c r="G539" s="102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3"/>
      <c r="T539" s="100"/>
      <c r="U539" s="100"/>
      <c r="V539" s="100"/>
      <c r="W539" s="100"/>
      <c r="X539" s="100"/>
      <c r="Y539" s="100"/>
      <c r="Z539" s="100"/>
      <c r="AA539" s="100"/>
      <c r="AB539" s="100"/>
      <c r="AC539" s="100"/>
      <c r="AD539" s="100"/>
      <c r="AE539" s="100"/>
      <c r="AF539" s="100"/>
      <c r="AG539" s="100"/>
      <c r="AH539" s="100"/>
      <c r="AI539" s="100"/>
      <c r="AJ539" s="100"/>
      <c r="AK539" s="100"/>
      <c r="AL539" s="100"/>
      <c r="AM539" s="100"/>
      <c r="AN539" s="100"/>
      <c r="AO539" s="100"/>
      <c r="AP539" s="100"/>
    </row>
    <row r="540" spans="1:42" ht="34.5" hidden="1" customHeight="1">
      <c r="A540" s="100"/>
      <c r="B540" s="101"/>
      <c r="C540" s="100"/>
      <c r="D540" s="100"/>
      <c r="E540" s="100"/>
      <c r="F540" s="100"/>
      <c r="G540" s="102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3"/>
      <c r="T540" s="100"/>
      <c r="U540" s="100"/>
      <c r="V540" s="100"/>
      <c r="W540" s="100"/>
      <c r="X540" s="100"/>
      <c r="Y540" s="100"/>
      <c r="Z540" s="100"/>
      <c r="AA540" s="100"/>
      <c r="AB540" s="100"/>
      <c r="AC540" s="100"/>
      <c r="AD540" s="100"/>
      <c r="AE540" s="100"/>
      <c r="AF540" s="100"/>
      <c r="AG540" s="100"/>
      <c r="AH540" s="100"/>
      <c r="AI540" s="100"/>
      <c r="AJ540" s="100"/>
      <c r="AK540" s="100"/>
      <c r="AL540" s="100"/>
      <c r="AM540" s="100"/>
      <c r="AN540" s="100"/>
      <c r="AO540" s="100"/>
      <c r="AP540" s="100"/>
    </row>
    <row r="541" spans="1:42" ht="34.5" hidden="1" customHeight="1">
      <c r="A541" s="100"/>
      <c r="B541" s="101"/>
      <c r="C541" s="100"/>
      <c r="D541" s="100"/>
      <c r="E541" s="100"/>
      <c r="F541" s="100"/>
      <c r="G541" s="102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3"/>
      <c r="T541" s="100"/>
      <c r="U541" s="100"/>
      <c r="V541" s="100"/>
      <c r="W541" s="100"/>
      <c r="X541" s="100"/>
      <c r="Y541" s="100"/>
      <c r="Z541" s="100"/>
      <c r="AA541" s="100"/>
      <c r="AB541" s="100"/>
      <c r="AC541" s="100"/>
      <c r="AD541" s="100"/>
      <c r="AE541" s="100"/>
      <c r="AF541" s="100"/>
      <c r="AG541" s="100"/>
      <c r="AH541" s="100"/>
      <c r="AI541" s="100"/>
      <c r="AJ541" s="100"/>
      <c r="AK541" s="100"/>
      <c r="AL541" s="100"/>
      <c r="AM541" s="100"/>
      <c r="AN541" s="100"/>
      <c r="AO541" s="100"/>
      <c r="AP541" s="100"/>
    </row>
    <row r="542" spans="1:42" ht="34.5" hidden="1" customHeight="1">
      <c r="A542" s="100"/>
      <c r="B542" s="101"/>
      <c r="C542" s="100"/>
      <c r="D542" s="100"/>
      <c r="E542" s="100"/>
      <c r="F542" s="100"/>
      <c r="G542" s="102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3"/>
      <c r="T542" s="100"/>
      <c r="U542" s="100"/>
      <c r="V542" s="100"/>
      <c r="W542" s="100"/>
      <c r="X542" s="100"/>
      <c r="Y542" s="100"/>
      <c r="Z542" s="100"/>
      <c r="AA542" s="100"/>
      <c r="AB542" s="100"/>
      <c r="AC542" s="100"/>
      <c r="AD542" s="100"/>
      <c r="AE542" s="100"/>
      <c r="AF542" s="100"/>
      <c r="AG542" s="100"/>
      <c r="AH542" s="100"/>
      <c r="AI542" s="100"/>
      <c r="AJ542" s="100"/>
      <c r="AK542" s="100"/>
      <c r="AL542" s="100"/>
      <c r="AM542" s="100"/>
      <c r="AN542" s="100"/>
      <c r="AO542" s="100"/>
      <c r="AP542" s="100"/>
    </row>
    <row r="543" spans="1:42" ht="34.5" hidden="1" customHeight="1">
      <c r="A543" s="100"/>
      <c r="B543" s="101"/>
      <c r="C543" s="100"/>
      <c r="D543" s="100"/>
      <c r="E543" s="100"/>
      <c r="F543" s="100"/>
      <c r="G543" s="102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3"/>
      <c r="T543" s="100"/>
      <c r="U543" s="100"/>
      <c r="V543" s="100"/>
      <c r="W543" s="100"/>
      <c r="X543" s="100"/>
      <c r="Y543" s="100"/>
      <c r="Z543" s="100"/>
      <c r="AA543" s="100"/>
      <c r="AB543" s="100"/>
      <c r="AC543" s="100"/>
      <c r="AD543" s="100"/>
      <c r="AE543" s="100"/>
      <c r="AF543" s="100"/>
      <c r="AG543" s="100"/>
      <c r="AH543" s="100"/>
      <c r="AI543" s="100"/>
      <c r="AJ543" s="100"/>
      <c r="AK543" s="100"/>
      <c r="AL543" s="100"/>
      <c r="AM543" s="100"/>
      <c r="AN543" s="100"/>
      <c r="AO543" s="100"/>
      <c r="AP543" s="100"/>
    </row>
    <row r="544" spans="1:42" ht="34.5" hidden="1" customHeight="1">
      <c r="A544" s="100"/>
      <c r="B544" s="101"/>
      <c r="C544" s="100"/>
      <c r="D544" s="100"/>
      <c r="E544" s="100"/>
      <c r="F544" s="100"/>
      <c r="G544" s="102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3"/>
      <c r="T544" s="100"/>
      <c r="U544" s="100"/>
      <c r="V544" s="100"/>
      <c r="W544" s="100"/>
      <c r="X544" s="100"/>
      <c r="Y544" s="100"/>
      <c r="Z544" s="100"/>
      <c r="AA544" s="100"/>
      <c r="AB544" s="100"/>
      <c r="AC544" s="100"/>
      <c r="AD544" s="100"/>
      <c r="AE544" s="100"/>
      <c r="AF544" s="100"/>
      <c r="AG544" s="100"/>
      <c r="AH544" s="100"/>
      <c r="AI544" s="100"/>
      <c r="AJ544" s="100"/>
      <c r="AK544" s="100"/>
      <c r="AL544" s="100"/>
      <c r="AM544" s="100"/>
      <c r="AN544" s="100"/>
      <c r="AO544" s="100"/>
      <c r="AP544" s="100"/>
    </row>
    <row r="545" spans="1:42" ht="34.5" hidden="1" customHeight="1">
      <c r="A545" s="100"/>
      <c r="B545" s="101"/>
      <c r="C545" s="100"/>
      <c r="D545" s="100"/>
      <c r="E545" s="100"/>
      <c r="F545" s="100"/>
      <c r="G545" s="102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3"/>
      <c r="T545" s="100"/>
      <c r="U545" s="100"/>
      <c r="V545" s="100"/>
      <c r="W545" s="100"/>
      <c r="X545" s="100"/>
      <c r="Y545" s="100"/>
      <c r="Z545" s="100"/>
      <c r="AA545" s="100"/>
      <c r="AB545" s="100"/>
      <c r="AC545" s="100"/>
      <c r="AD545" s="100"/>
      <c r="AE545" s="100"/>
      <c r="AF545" s="100"/>
      <c r="AG545" s="100"/>
      <c r="AH545" s="100"/>
      <c r="AI545" s="100"/>
      <c r="AJ545" s="100"/>
      <c r="AK545" s="100"/>
      <c r="AL545" s="100"/>
      <c r="AM545" s="100"/>
      <c r="AN545" s="100"/>
      <c r="AO545" s="100"/>
      <c r="AP545" s="100"/>
    </row>
    <row r="546" spans="1:42" ht="34.5" hidden="1" customHeight="1">
      <c r="A546" s="100"/>
      <c r="B546" s="101"/>
      <c r="C546" s="100"/>
      <c r="D546" s="100"/>
      <c r="E546" s="100"/>
      <c r="F546" s="100"/>
      <c r="G546" s="102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3"/>
      <c r="T546" s="100"/>
      <c r="U546" s="100"/>
      <c r="V546" s="100"/>
      <c r="W546" s="100"/>
      <c r="X546" s="100"/>
      <c r="Y546" s="100"/>
      <c r="Z546" s="100"/>
      <c r="AA546" s="100"/>
      <c r="AB546" s="100"/>
      <c r="AC546" s="100"/>
      <c r="AD546" s="100"/>
      <c r="AE546" s="100"/>
      <c r="AF546" s="100"/>
      <c r="AG546" s="100"/>
      <c r="AH546" s="100"/>
      <c r="AI546" s="100"/>
      <c r="AJ546" s="100"/>
      <c r="AK546" s="100"/>
      <c r="AL546" s="100"/>
      <c r="AM546" s="100"/>
      <c r="AN546" s="100"/>
      <c r="AO546" s="100"/>
      <c r="AP546" s="100"/>
    </row>
    <row r="547" spans="1:42" ht="34.5" hidden="1" customHeight="1">
      <c r="A547" s="100"/>
      <c r="B547" s="101"/>
      <c r="C547" s="100"/>
      <c r="D547" s="100"/>
      <c r="E547" s="100"/>
      <c r="F547" s="100"/>
      <c r="G547" s="102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3"/>
      <c r="T547" s="100"/>
      <c r="U547" s="100"/>
      <c r="V547" s="100"/>
      <c r="W547" s="100"/>
      <c r="X547" s="100"/>
      <c r="Y547" s="100"/>
      <c r="Z547" s="100"/>
      <c r="AA547" s="100"/>
      <c r="AB547" s="100"/>
      <c r="AC547" s="100"/>
      <c r="AD547" s="100"/>
      <c r="AE547" s="100"/>
      <c r="AF547" s="100"/>
      <c r="AG547" s="100"/>
      <c r="AH547" s="100"/>
      <c r="AI547" s="100"/>
      <c r="AJ547" s="100"/>
      <c r="AK547" s="100"/>
      <c r="AL547" s="100"/>
      <c r="AM547" s="100"/>
      <c r="AN547" s="100"/>
      <c r="AO547" s="100"/>
      <c r="AP547" s="100"/>
    </row>
    <row r="548" spans="1:42" ht="34.5" hidden="1" customHeight="1">
      <c r="A548" s="100"/>
      <c r="B548" s="101"/>
      <c r="C548" s="100"/>
      <c r="D548" s="100"/>
      <c r="E548" s="100"/>
      <c r="F548" s="100"/>
      <c r="G548" s="102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3"/>
      <c r="T548" s="100"/>
      <c r="U548" s="100"/>
      <c r="V548" s="100"/>
      <c r="W548" s="100"/>
      <c r="X548" s="100"/>
      <c r="Y548" s="100"/>
      <c r="Z548" s="100"/>
      <c r="AA548" s="100"/>
      <c r="AB548" s="100"/>
      <c r="AC548" s="100"/>
      <c r="AD548" s="100"/>
      <c r="AE548" s="100"/>
      <c r="AF548" s="100"/>
      <c r="AG548" s="100"/>
      <c r="AH548" s="100"/>
      <c r="AI548" s="100"/>
      <c r="AJ548" s="100"/>
      <c r="AK548" s="100"/>
      <c r="AL548" s="100"/>
      <c r="AM548" s="100"/>
      <c r="AN548" s="100"/>
      <c r="AO548" s="100"/>
      <c r="AP548" s="100"/>
    </row>
    <row r="549" spans="1:42" ht="34.5" hidden="1" customHeight="1">
      <c r="A549" s="100"/>
      <c r="B549" s="101"/>
      <c r="C549" s="100"/>
      <c r="D549" s="100"/>
      <c r="E549" s="100"/>
      <c r="F549" s="100"/>
      <c r="G549" s="102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3"/>
      <c r="T549" s="100"/>
      <c r="U549" s="100"/>
      <c r="V549" s="100"/>
      <c r="W549" s="100"/>
      <c r="X549" s="100"/>
      <c r="Y549" s="100"/>
      <c r="Z549" s="100"/>
      <c r="AA549" s="100"/>
      <c r="AB549" s="100"/>
      <c r="AC549" s="100"/>
      <c r="AD549" s="100"/>
      <c r="AE549" s="100"/>
      <c r="AF549" s="100"/>
      <c r="AG549" s="100"/>
      <c r="AH549" s="100"/>
      <c r="AI549" s="100"/>
      <c r="AJ549" s="100"/>
      <c r="AK549" s="100"/>
      <c r="AL549" s="100"/>
      <c r="AM549" s="100"/>
      <c r="AN549" s="100"/>
      <c r="AO549" s="100"/>
      <c r="AP549" s="100"/>
    </row>
    <row r="550" spans="1:42" ht="34.5" hidden="1" customHeight="1">
      <c r="A550" s="100"/>
      <c r="B550" s="101"/>
      <c r="C550" s="100"/>
      <c r="D550" s="100"/>
      <c r="E550" s="100"/>
      <c r="F550" s="100"/>
      <c r="G550" s="102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3"/>
      <c r="T550" s="100"/>
      <c r="U550" s="100"/>
      <c r="V550" s="100"/>
      <c r="W550" s="100"/>
      <c r="X550" s="100"/>
      <c r="Y550" s="100"/>
      <c r="Z550" s="100"/>
      <c r="AA550" s="100"/>
      <c r="AB550" s="100"/>
      <c r="AC550" s="100"/>
      <c r="AD550" s="100"/>
      <c r="AE550" s="100"/>
      <c r="AF550" s="100"/>
      <c r="AG550" s="100"/>
      <c r="AH550" s="100"/>
      <c r="AI550" s="100"/>
      <c r="AJ550" s="100"/>
      <c r="AK550" s="100"/>
      <c r="AL550" s="100"/>
      <c r="AM550" s="100"/>
      <c r="AN550" s="100"/>
      <c r="AO550" s="100"/>
      <c r="AP550" s="100"/>
    </row>
    <row r="551" spans="1:42" ht="34.5" hidden="1" customHeight="1">
      <c r="A551" s="100"/>
      <c r="B551" s="101"/>
      <c r="C551" s="100"/>
      <c r="D551" s="100"/>
      <c r="E551" s="100"/>
      <c r="F551" s="100"/>
      <c r="G551" s="102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3"/>
      <c r="T551" s="100"/>
      <c r="U551" s="100"/>
      <c r="V551" s="100"/>
      <c r="W551" s="100"/>
      <c r="X551" s="100"/>
      <c r="Y551" s="100"/>
      <c r="Z551" s="100"/>
      <c r="AA551" s="100"/>
      <c r="AB551" s="100"/>
      <c r="AC551" s="100"/>
      <c r="AD551" s="100"/>
      <c r="AE551" s="100"/>
      <c r="AF551" s="100"/>
      <c r="AG551" s="100"/>
      <c r="AH551" s="100"/>
      <c r="AI551" s="100"/>
      <c r="AJ551" s="100"/>
      <c r="AK551" s="100"/>
      <c r="AL551" s="100"/>
      <c r="AM551" s="100"/>
      <c r="AN551" s="100"/>
      <c r="AO551" s="100"/>
      <c r="AP551" s="100"/>
    </row>
    <row r="552" spans="1:42" ht="34.5" hidden="1" customHeight="1">
      <c r="A552" s="100"/>
      <c r="B552" s="101"/>
      <c r="C552" s="100"/>
      <c r="D552" s="100"/>
      <c r="E552" s="100"/>
      <c r="F552" s="100"/>
      <c r="G552" s="102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3"/>
      <c r="T552" s="100"/>
      <c r="U552" s="100"/>
      <c r="V552" s="100"/>
      <c r="W552" s="100"/>
      <c r="X552" s="100"/>
      <c r="Y552" s="100"/>
      <c r="Z552" s="100"/>
      <c r="AA552" s="100"/>
      <c r="AB552" s="100"/>
      <c r="AC552" s="100"/>
      <c r="AD552" s="100"/>
      <c r="AE552" s="100"/>
      <c r="AF552" s="100"/>
      <c r="AG552" s="100"/>
      <c r="AH552" s="100"/>
      <c r="AI552" s="100"/>
      <c r="AJ552" s="100"/>
      <c r="AK552" s="100"/>
      <c r="AL552" s="100"/>
      <c r="AM552" s="100"/>
      <c r="AN552" s="100"/>
      <c r="AO552" s="100"/>
      <c r="AP552" s="100"/>
    </row>
    <row r="553" spans="1:42" ht="34.5" hidden="1" customHeight="1">
      <c r="A553" s="100"/>
      <c r="B553" s="101"/>
      <c r="C553" s="100"/>
      <c r="D553" s="100"/>
      <c r="E553" s="100"/>
      <c r="F553" s="100"/>
      <c r="G553" s="102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3"/>
      <c r="T553" s="100"/>
      <c r="U553" s="100"/>
      <c r="V553" s="100"/>
      <c r="W553" s="100"/>
      <c r="X553" s="100"/>
      <c r="Y553" s="100"/>
      <c r="Z553" s="100"/>
      <c r="AA553" s="100"/>
      <c r="AB553" s="100"/>
      <c r="AC553" s="100"/>
      <c r="AD553" s="100"/>
      <c r="AE553" s="100"/>
      <c r="AF553" s="100"/>
      <c r="AG553" s="100"/>
      <c r="AH553" s="100"/>
      <c r="AI553" s="100"/>
      <c r="AJ553" s="100"/>
      <c r="AK553" s="100"/>
      <c r="AL553" s="100"/>
      <c r="AM553" s="100"/>
      <c r="AN553" s="100"/>
      <c r="AO553" s="100"/>
      <c r="AP553" s="100"/>
    </row>
    <row r="554" spans="1:42" ht="34.5" hidden="1" customHeight="1">
      <c r="A554" s="100"/>
      <c r="B554" s="101"/>
      <c r="C554" s="100"/>
      <c r="D554" s="100"/>
      <c r="E554" s="100"/>
      <c r="F554" s="100"/>
      <c r="G554" s="102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3"/>
      <c r="T554" s="100"/>
      <c r="U554" s="100"/>
      <c r="V554" s="100"/>
      <c r="W554" s="100"/>
      <c r="X554" s="100"/>
      <c r="Y554" s="100"/>
      <c r="Z554" s="100"/>
      <c r="AA554" s="100"/>
      <c r="AB554" s="100"/>
      <c r="AC554" s="100"/>
      <c r="AD554" s="100"/>
      <c r="AE554" s="100"/>
      <c r="AF554" s="100"/>
      <c r="AG554" s="100"/>
      <c r="AH554" s="100"/>
      <c r="AI554" s="100"/>
      <c r="AJ554" s="100"/>
      <c r="AK554" s="100"/>
      <c r="AL554" s="100"/>
      <c r="AM554" s="100"/>
      <c r="AN554" s="100"/>
      <c r="AO554" s="100"/>
      <c r="AP554" s="100"/>
    </row>
    <row r="555" spans="1:42" ht="34.5" hidden="1" customHeight="1">
      <c r="A555" s="100"/>
      <c r="B555" s="101"/>
      <c r="C555" s="100"/>
      <c r="D555" s="100"/>
      <c r="E555" s="100"/>
      <c r="F555" s="100"/>
      <c r="G555" s="102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3"/>
      <c r="T555" s="100"/>
      <c r="U555" s="100"/>
      <c r="V555" s="100"/>
      <c r="W555" s="100"/>
      <c r="X555" s="100"/>
      <c r="Y555" s="100"/>
      <c r="Z555" s="100"/>
      <c r="AA555" s="100"/>
      <c r="AB555" s="100"/>
      <c r="AC555" s="100"/>
      <c r="AD555" s="100"/>
      <c r="AE555" s="100"/>
      <c r="AF555" s="100"/>
      <c r="AG555" s="100"/>
      <c r="AH555" s="100"/>
      <c r="AI555" s="100"/>
      <c r="AJ555" s="100"/>
      <c r="AK555" s="100"/>
      <c r="AL555" s="100"/>
      <c r="AM555" s="100"/>
      <c r="AN555" s="100"/>
      <c r="AO555" s="100"/>
      <c r="AP555" s="100"/>
    </row>
    <row r="556" spans="1:42" ht="34.5" hidden="1" customHeight="1">
      <c r="A556" s="100"/>
      <c r="B556" s="101"/>
      <c r="C556" s="100"/>
      <c r="D556" s="100"/>
      <c r="E556" s="100"/>
      <c r="F556" s="100"/>
      <c r="G556" s="102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3"/>
      <c r="T556" s="100"/>
      <c r="U556" s="100"/>
      <c r="V556" s="100"/>
      <c r="W556" s="100"/>
      <c r="X556" s="100"/>
      <c r="Y556" s="100"/>
      <c r="Z556" s="100"/>
      <c r="AA556" s="100"/>
      <c r="AB556" s="100"/>
      <c r="AC556" s="100"/>
      <c r="AD556" s="100"/>
      <c r="AE556" s="100"/>
      <c r="AF556" s="100"/>
      <c r="AG556" s="100"/>
      <c r="AH556" s="100"/>
      <c r="AI556" s="100"/>
      <c r="AJ556" s="100"/>
      <c r="AK556" s="100"/>
      <c r="AL556" s="100"/>
      <c r="AM556" s="100"/>
      <c r="AN556" s="100"/>
      <c r="AO556" s="100"/>
      <c r="AP556" s="100"/>
    </row>
    <row r="557" spans="1:42" ht="34.5" hidden="1" customHeight="1">
      <c r="A557" s="100"/>
      <c r="B557" s="101"/>
      <c r="C557" s="100"/>
      <c r="D557" s="100"/>
      <c r="E557" s="100"/>
      <c r="F557" s="100"/>
      <c r="G557" s="102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3"/>
      <c r="T557" s="100"/>
      <c r="U557" s="100"/>
      <c r="V557" s="100"/>
      <c r="W557" s="100"/>
      <c r="X557" s="100"/>
      <c r="Y557" s="100"/>
      <c r="Z557" s="100"/>
      <c r="AA557" s="100"/>
      <c r="AB557" s="100"/>
      <c r="AC557" s="100"/>
      <c r="AD557" s="100"/>
      <c r="AE557" s="100"/>
      <c r="AF557" s="100"/>
      <c r="AG557" s="100"/>
      <c r="AH557" s="100"/>
      <c r="AI557" s="100"/>
      <c r="AJ557" s="100"/>
      <c r="AK557" s="100"/>
      <c r="AL557" s="100"/>
      <c r="AM557" s="100"/>
      <c r="AN557" s="100"/>
      <c r="AO557" s="100"/>
      <c r="AP557" s="100"/>
    </row>
    <row r="558" spans="1:42" ht="34.5" hidden="1" customHeight="1">
      <c r="A558" s="100"/>
      <c r="B558" s="101"/>
      <c r="C558" s="100"/>
      <c r="D558" s="100"/>
      <c r="E558" s="100"/>
      <c r="F558" s="100"/>
      <c r="G558" s="102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3"/>
      <c r="T558" s="100"/>
      <c r="U558" s="100"/>
      <c r="V558" s="100"/>
      <c r="W558" s="100"/>
      <c r="X558" s="100"/>
      <c r="Y558" s="100"/>
      <c r="Z558" s="100"/>
      <c r="AA558" s="100"/>
      <c r="AB558" s="100"/>
      <c r="AC558" s="100"/>
      <c r="AD558" s="100"/>
      <c r="AE558" s="100"/>
      <c r="AF558" s="100"/>
      <c r="AG558" s="100"/>
      <c r="AH558" s="100"/>
      <c r="AI558" s="100"/>
      <c r="AJ558" s="100"/>
      <c r="AK558" s="100"/>
      <c r="AL558" s="100"/>
      <c r="AM558" s="100"/>
      <c r="AN558" s="100"/>
      <c r="AO558" s="100"/>
      <c r="AP558" s="100"/>
    </row>
    <row r="559" spans="1:42" ht="34.5" hidden="1" customHeight="1">
      <c r="A559" s="100"/>
      <c r="B559" s="101"/>
      <c r="C559" s="100"/>
      <c r="D559" s="100"/>
      <c r="E559" s="100"/>
      <c r="F559" s="100"/>
      <c r="G559" s="102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3"/>
      <c r="T559" s="100"/>
      <c r="U559" s="100"/>
      <c r="V559" s="100"/>
      <c r="W559" s="100"/>
      <c r="X559" s="100"/>
      <c r="Y559" s="100"/>
      <c r="Z559" s="100"/>
      <c r="AA559" s="100"/>
      <c r="AB559" s="100"/>
      <c r="AC559" s="100"/>
      <c r="AD559" s="100"/>
      <c r="AE559" s="100"/>
      <c r="AF559" s="100"/>
      <c r="AG559" s="100"/>
      <c r="AH559" s="100"/>
      <c r="AI559" s="100"/>
      <c r="AJ559" s="100"/>
      <c r="AK559" s="100"/>
      <c r="AL559" s="100"/>
      <c r="AM559" s="100"/>
      <c r="AN559" s="100"/>
      <c r="AO559" s="100"/>
      <c r="AP559" s="100"/>
    </row>
    <row r="560" spans="1:42" ht="34.5" hidden="1" customHeight="1">
      <c r="A560" s="100"/>
      <c r="B560" s="101"/>
      <c r="C560" s="100"/>
      <c r="D560" s="100"/>
      <c r="E560" s="100"/>
      <c r="F560" s="100"/>
      <c r="G560" s="102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3"/>
      <c r="T560" s="100"/>
      <c r="U560" s="100"/>
      <c r="V560" s="100"/>
      <c r="W560" s="100"/>
      <c r="X560" s="100"/>
      <c r="Y560" s="100"/>
      <c r="Z560" s="100"/>
      <c r="AA560" s="100"/>
      <c r="AB560" s="100"/>
      <c r="AC560" s="100"/>
      <c r="AD560" s="100"/>
      <c r="AE560" s="100"/>
      <c r="AF560" s="100"/>
      <c r="AG560" s="100"/>
      <c r="AH560" s="100"/>
      <c r="AI560" s="100"/>
      <c r="AJ560" s="100"/>
      <c r="AK560" s="100"/>
      <c r="AL560" s="100"/>
      <c r="AM560" s="100"/>
      <c r="AN560" s="100"/>
      <c r="AO560" s="100"/>
      <c r="AP560" s="100"/>
    </row>
    <row r="561" spans="1:42" ht="34.5" hidden="1" customHeight="1">
      <c r="A561" s="100"/>
      <c r="B561" s="101"/>
      <c r="C561" s="100"/>
      <c r="D561" s="100"/>
      <c r="E561" s="100"/>
      <c r="F561" s="100"/>
      <c r="G561" s="102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3"/>
      <c r="T561" s="100"/>
      <c r="U561" s="100"/>
      <c r="V561" s="100"/>
      <c r="W561" s="100"/>
      <c r="X561" s="100"/>
      <c r="Y561" s="100"/>
      <c r="Z561" s="100"/>
      <c r="AA561" s="100"/>
      <c r="AB561" s="100"/>
      <c r="AC561" s="100"/>
      <c r="AD561" s="100"/>
      <c r="AE561" s="100"/>
      <c r="AF561" s="100"/>
      <c r="AG561" s="100"/>
      <c r="AH561" s="100"/>
      <c r="AI561" s="100"/>
      <c r="AJ561" s="100"/>
      <c r="AK561" s="100"/>
      <c r="AL561" s="100"/>
      <c r="AM561" s="100"/>
      <c r="AN561" s="100"/>
      <c r="AO561" s="100"/>
      <c r="AP561" s="100"/>
    </row>
    <row r="562" spans="1:42" ht="34.5" hidden="1" customHeight="1">
      <c r="A562" s="100"/>
      <c r="B562" s="101"/>
      <c r="C562" s="100"/>
      <c r="D562" s="100"/>
      <c r="E562" s="100"/>
      <c r="F562" s="100"/>
      <c r="G562" s="102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3"/>
      <c r="T562" s="100"/>
      <c r="U562" s="100"/>
      <c r="V562" s="100"/>
      <c r="W562" s="100"/>
      <c r="X562" s="100"/>
      <c r="Y562" s="100"/>
      <c r="Z562" s="100"/>
      <c r="AA562" s="100"/>
      <c r="AB562" s="100"/>
      <c r="AC562" s="100"/>
      <c r="AD562" s="100"/>
      <c r="AE562" s="100"/>
      <c r="AF562" s="100"/>
      <c r="AG562" s="100"/>
      <c r="AH562" s="100"/>
      <c r="AI562" s="100"/>
      <c r="AJ562" s="100"/>
      <c r="AK562" s="100"/>
      <c r="AL562" s="100"/>
      <c r="AM562" s="100"/>
      <c r="AN562" s="100"/>
      <c r="AO562" s="100"/>
      <c r="AP562" s="100"/>
    </row>
    <row r="563" spans="1:42" ht="34.5" hidden="1" customHeight="1">
      <c r="A563" s="100"/>
      <c r="B563" s="101"/>
      <c r="C563" s="100"/>
      <c r="D563" s="100"/>
      <c r="E563" s="100"/>
      <c r="F563" s="100"/>
      <c r="G563" s="102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3"/>
      <c r="T563" s="100"/>
      <c r="U563" s="100"/>
      <c r="V563" s="100"/>
      <c r="W563" s="100"/>
      <c r="X563" s="100"/>
      <c r="Y563" s="100"/>
      <c r="Z563" s="100"/>
      <c r="AA563" s="100"/>
      <c r="AB563" s="100"/>
      <c r="AC563" s="100"/>
      <c r="AD563" s="100"/>
      <c r="AE563" s="100"/>
      <c r="AF563" s="100"/>
      <c r="AG563" s="100"/>
      <c r="AH563" s="100"/>
      <c r="AI563" s="100"/>
      <c r="AJ563" s="100"/>
      <c r="AK563" s="100"/>
      <c r="AL563" s="100"/>
      <c r="AM563" s="100"/>
      <c r="AN563" s="100"/>
      <c r="AO563" s="100"/>
      <c r="AP563" s="100"/>
    </row>
    <row r="564" spans="1:42" ht="34.5" hidden="1" customHeight="1">
      <c r="A564" s="100"/>
      <c r="B564" s="101"/>
      <c r="C564" s="100"/>
      <c r="D564" s="100"/>
      <c r="E564" s="100"/>
      <c r="F564" s="100"/>
      <c r="G564" s="102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3"/>
      <c r="T564" s="100"/>
      <c r="U564" s="100"/>
      <c r="V564" s="100"/>
      <c r="W564" s="100"/>
      <c r="X564" s="100"/>
      <c r="Y564" s="100"/>
      <c r="Z564" s="100"/>
      <c r="AA564" s="100"/>
      <c r="AB564" s="100"/>
      <c r="AC564" s="100"/>
      <c r="AD564" s="100"/>
      <c r="AE564" s="100"/>
      <c r="AF564" s="100"/>
      <c r="AG564" s="100"/>
      <c r="AH564" s="100"/>
      <c r="AI564" s="100"/>
      <c r="AJ564" s="100"/>
      <c r="AK564" s="100"/>
      <c r="AL564" s="100"/>
      <c r="AM564" s="100"/>
      <c r="AN564" s="100"/>
      <c r="AO564" s="100"/>
      <c r="AP564" s="100"/>
    </row>
    <row r="565" spans="1:42" ht="34.5" hidden="1" customHeight="1">
      <c r="A565" s="100"/>
      <c r="B565" s="101"/>
      <c r="C565" s="100"/>
      <c r="D565" s="100"/>
      <c r="E565" s="100"/>
      <c r="F565" s="100"/>
      <c r="G565" s="102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3"/>
      <c r="T565" s="100"/>
      <c r="U565" s="100"/>
      <c r="V565" s="100"/>
      <c r="W565" s="100"/>
      <c r="X565" s="100"/>
      <c r="Y565" s="100"/>
      <c r="Z565" s="100"/>
      <c r="AA565" s="100"/>
      <c r="AB565" s="100"/>
      <c r="AC565" s="100"/>
      <c r="AD565" s="100"/>
      <c r="AE565" s="100"/>
      <c r="AF565" s="100"/>
      <c r="AG565" s="100"/>
      <c r="AH565" s="100"/>
      <c r="AI565" s="100"/>
      <c r="AJ565" s="100"/>
      <c r="AK565" s="100"/>
      <c r="AL565" s="100"/>
      <c r="AM565" s="100"/>
      <c r="AN565" s="100"/>
      <c r="AO565" s="100"/>
      <c r="AP565" s="100"/>
    </row>
    <row r="566" spans="1:42" ht="34.5" hidden="1" customHeight="1">
      <c r="A566" s="100"/>
      <c r="B566" s="101"/>
      <c r="C566" s="100"/>
      <c r="D566" s="100"/>
      <c r="E566" s="100"/>
      <c r="F566" s="100"/>
      <c r="G566" s="102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3"/>
      <c r="T566" s="100"/>
      <c r="U566" s="100"/>
      <c r="V566" s="100"/>
      <c r="W566" s="100"/>
      <c r="X566" s="100"/>
      <c r="Y566" s="100"/>
      <c r="Z566" s="100"/>
      <c r="AA566" s="100"/>
      <c r="AB566" s="100"/>
      <c r="AC566" s="100"/>
      <c r="AD566" s="100"/>
      <c r="AE566" s="100"/>
      <c r="AF566" s="100"/>
      <c r="AG566" s="100"/>
      <c r="AH566" s="100"/>
      <c r="AI566" s="100"/>
      <c r="AJ566" s="100"/>
      <c r="AK566" s="100"/>
      <c r="AL566" s="100"/>
      <c r="AM566" s="100"/>
      <c r="AN566" s="100"/>
      <c r="AO566" s="100"/>
      <c r="AP566" s="100"/>
    </row>
    <row r="567" spans="1:42" ht="34.5" hidden="1" customHeight="1">
      <c r="A567" s="100"/>
      <c r="B567" s="101"/>
      <c r="C567" s="100"/>
      <c r="D567" s="100"/>
      <c r="E567" s="100"/>
      <c r="F567" s="100"/>
      <c r="G567" s="102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3"/>
      <c r="T567" s="100"/>
      <c r="U567" s="100"/>
      <c r="V567" s="100"/>
      <c r="W567" s="100"/>
      <c r="X567" s="100"/>
      <c r="Y567" s="100"/>
      <c r="Z567" s="100"/>
      <c r="AA567" s="100"/>
      <c r="AB567" s="100"/>
      <c r="AC567" s="100"/>
      <c r="AD567" s="100"/>
      <c r="AE567" s="100"/>
      <c r="AF567" s="100"/>
      <c r="AG567" s="100"/>
      <c r="AH567" s="100"/>
      <c r="AI567" s="100"/>
      <c r="AJ567" s="100"/>
      <c r="AK567" s="100"/>
      <c r="AL567" s="100"/>
      <c r="AM567" s="100"/>
      <c r="AN567" s="100"/>
      <c r="AO567" s="100"/>
      <c r="AP567" s="100"/>
    </row>
    <row r="568" spans="1:42" ht="34.5" hidden="1" customHeight="1">
      <c r="A568" s="100"/>
      <c r="B568" s="101"/>
      <c r="C568" s="100"/>
      <c r="D568" s="100"/>
      <c r="E568" s="100"/>
      <c r="F568" s="100"/>
      <c r="G568" s="102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3"/>
      <c r="T568" s="100"/>
      <c r="U568" s="100"/>
      <c r="V568" s="100"/>
      <c r="W568" s="100"/>
      <c r="X568" s="100"/>
      <c r="Y568" s="100"/>
      <c r="Z568" s="100"/>
      <c r="AA568" s="100"/>
      <c r="AB568" s="100"/>
      <c r="AC568" s="100"/>
      <c r="AD568" s="100"/>
      <c r="AE568" s="100"/>
      <c r="AF568" s="100"/>
      <c r="AG568" s="100"/>
      <c r="AH568" s="100"/>
      <c r="AI568" s="100"/>
      <c r="AJ568" s="100"/>
      <c r="AK568" s="100"/>
      <c r="AL568" s="100"/>
      <c r="AM568" s="100"/>
      <c r="AN568" s="100"/>
      <c r="AO568" s="100"/>
      <c r="AP568" s="100"/>
    </row>
    <row r="569" spans="1:42" ht="34.5" hidden="1" customHeight="1">
      <c r="A569" s="100"/>
      <c r="B569" s="101"/>
      <c r="C569" s="100"/>
      <c r="D569" s="100"/>
      <c r="E569" s="100"/>
      <c r="F569" s="100"/>
      <c r="G569" s="102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3"/>
      <c r="T569" s="100"/>
      <c r="U569" s="100"/>
      <c r="V569" s="100"/>
      <c r="W569" s="100"/>
      <c r="X569" s="100"/>
      <c r="Y569" s="100"/>
      <c r="Z569" s="100"/>
      <c r="AA569" s="100"/>
      <c r="AB569" s="100"/>
      <c r="AC569" s="100"/>
      <c r="AD569" s="100"/>
      <c r="AE569" s="100"/>
      <c r="AF569" s="100"/>
      <c r="AG569" s="100"/>
      <c r="AH569" s="100"/>
      <c r="AI569" s="100"/>
      <c r="AJ569" s="100"/>
      <c r="AK569" s="100"/>
      <c r="AL569" s="100"/>
      <c r="AM569" s="100"/>
      <c r="AN569" s="100"/>
      <c r="AO569" s="100"/>
      <c r="AP569" s="100"/>
    </row>
    <row r="570" spans="1:42" ht="34.5" hidden="1" customHeight="1">
      <c r="A570" s="100"/>
      <c r="B570" s="101"/>
      <c r="C570" s="100"/>
      <c r="D570" s="100"/>
      <c r="E570" s="100"/>
      <c r="F570" s="100"/>
      <c r="G570" s="102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3"/>
      <c r="T570" s="100"/>
      <c r="U570" s="100"/>
      <c r="V570" s="100"/>
      <c r="W570" s="100"/>
      <c r="X570" s="100"/>
      <c r="Y570" s="100"/>
      <c r="Z570" s="100"/>
      <c r="AA570" s="100"/>
      <c r="AB570" s="100"/>
      <c r="AC570" s="100"/>
      <c r="AD570" s="100"/>
      <c r="AE570" s="100"/>
      <c r="AF570" s="100"/>
      <c r="AG570" s="100"/>
      <c r="AH570" s="100"/>
      <c r="AI570" s="100"/>
      <c r="AJ570" s="100"/>
      <c r="AK570" s="100"/>
      <c r="AL570" s="100"/>
      <c r="AM570" s="100"/>
      <c r="AN570" s="100"/>
      <c r="AO570" s="100"/>
      <c r="AP570" s="100"/>
    </row>
    <row r="571" spans="1:42" ht="34.5" hidden="1" customHeight="1">
      <c r="A571" s="100"/>
      <c r="B571" s="101"/>
      <c r="C571" s="100"/>
      <c r="D571" s="100"/>
      <c r="E571" s="100"/>
      <c r="F571" s="100"/>
      <c r="G571" s="102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3"/>
      <c r="T571" s="100"/>
      <c r="U571" s="100"/>
      <c r="V571" s="100"/>
      <c r="W571" s="100"/>
      <c r="X571" s="100"/>
      <c r="Y571" s="100"/>
      <c r="Z571" s="100"/>
      <c r="AA571" s="100"/>
      <c r="AB571" s="100"/>
      <c r="AC571" s="100"/>
      <c r="AD571" s="100"/>
      <c r="AE571" s="100"/>
      <c r="AF571" s="100"/>
      <c r="AG571" s="100"/>
      <c r="AH571" s="100"/>
      <c r="AI571" s="100"/>
      <c r="AJ571" s="100"/>
      <c r="AK571" s="100"/>
      <c r="AL571" s="100"/>
      <c r="AM571" s="100"/>
      <c r="AN571" s="100"/>
      <c r="AO571" s="100"/>
      <c r="AP571" s="100"/>
    </row>
    <row r="572" spans="1:42" ht="34.5" hidden="1" customHeight="1">
      <c r="A572" s="100"/>
      <c r="B572" s="101"/>
      <c r="C572" s="100"/>
      <c r="D572" s="100"/>
      <c r="E572" s="100"/>
      <c r="F572" s="100"/>
      <c r="G572" s="102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3"/>
      <c r="T572" s="100"/>
      <c r="U572" s="100"/>
      <c r="V572" s="100"/>
      <c r="W572" s="100"/>
      <c r="X572" s="100"/>
      <c r="Y572" s="100"/>
      <c r="Z572" s="100"/>
      <c r="AA572" s="100"/>
      <c r="AB572" s="100"/>
      <c r="AC572" s="100"/>
      <c r="AD572" s="100"/>
      <c r="AE572" s="100"/>
      <c r="AF572" s="100"/>
      <c r="AG572" s="100"/>
      <c r="AH572" s="100"/>
      <c r="AI572" s="100"/>
      <c r="AJ572" s="100"/>
      <c r="AK572" s="100"/>
      <c r="AL572" s="100"/>
      <c r="AM572" s="100"/>
      <c r="AN572" s="100"/>
      <c r="AO572" s="100"/>
      <c r="AP572" s="100"/>
    </row>
    <row r="573" spans="1:42" ht="34.5" hidden="1" customHeight="1">
      <c r="A573" s="100"/>
      <c r="B573" s="101"/>
      <c r="C573" s="100"/>
      <c r="D573" s="100"/>
      <c r="E573" s="100"/>
      <c r="F573" s="100"/>
      <c r="G573" s="102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3"/>
      <c r="T573" s="100"/>
      <c r="U573" s="100"/>
      <c r="V573" s="100"/>
      <c r="W573" s="100"/>
      <c r="X573" s="100"/>
      <c r="Y573" s="100"/>
      <c r="Z573" s="100"/>
      <c r="AA573" s="100"/>
      <c r="AB573" s="100"/>
      <c r="AC573" s="100"/>
      <c r="AD573" s="100"/>
      <c r="AE573" s="100"/>
      <c r="AF573" s="100"/>
      <c r="AG573" s="100"/>
      <c r="AH573" s="100"/>
      <c r="AI573" s="100"/>
      <c r="AJ573" s="100"/>
      <c r="AK573" s="100"/>
      <c r="AL573" s="100"/>
      <c r="AM573" s="100"/>
      <c r="AN573" s="100"/>
      <c r="AO573" s="100"/>
      <c r="AP573" s="100"/>
    </row>
    <row r="574" spans="1:42" ht="34.5" hidden="1" customHeight="1">
      <c r="A574" s="100"/>
      <c r="B574" s="101"/>
      <c r="C574" s="100"/>
      <c r="D574" s="100"/>
      <c r="E574" s="100"/>
      <c r="F574" s="100"/>
      <c r="G574" s="102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3"/>
      <c r="T574" s="100"/>
      <c r="U574" s="100"/>
      <c r="V574" s="100"/>
      <c r="W574" s="100"/>
      <c r="X574" s="100"/>
      <c r="Y574" s="100"/>
      <c r="Z574" s="100"/>
      <c r="AA574" s="100"/>
      <c r="AB574" s="100"/>
      <c r="AC574" s="100"/>
      <c r="AD574" s="100"/>
      <c r="AE574" s="100"/>
      <c r="AF574" s="100"/>
      <c r="AG574" s="100"/>
      <c r="AH574" s="100"/>
      <c r="AI574" s="100"/>
      <c r="AJ574" s="100"/>
      <c r="AK574" s="100"/>
      <c r="AL574" s="100"/>
      <c r="AM574" s="100"/>
      <c r="AN574" s="100"/>
      <c r="AO574" s="100"/>
      <c r="AP574" s="100"/>
    </row>
    <row r="575" spans="1:42" ht="34.5" hidden="1" customHeight="1">
      <c r="A575" s="100"/>
      <c r="B575" s="101"/>
      <c r="C575" s="100"/>
      <c r="D575" s="100"/>
      <c r="E575" s="100"/>
      <c r="F575" s="100"/>
      <c r="G575" s="102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3"/>
      <c r="T575" s="100"/>
      <c r="U575" s="100"/>
      <c r="V575" s="100"/>
      <c r="W575" s="100"/>
      <c r="X575" s="100"/>
      <c r="Y575" s="100"/>
      <c r="Z575" s="100"/>
      <c r="AA575" s="100"/>
      <c r="AB575" s="100"/>
      <c r="AC575" s="100"/>
      <c r="AD575" s="100"/>
      <c r="AE575" s="100"/>
      <c r="AF575" s="100"/>
      <c r="AG575" s="100"/>
      <c r="AH575" s="100"/>
      <c r="AI575" s="100"/>
      <c r="AJ575" s="100"/>
      <c r="AK575" s="100"/>
      <c r="AL575" s="100"/>
      <c r="AM575" s="100"/>
      <c r="AN575" s="100"/>
      <c r="AO575" s="100"/>
      <c r="AP575" s="100"/>
    </row>
    <row r="576" spans="1:42" ht="34.5" hidden="1" customHeight="1">
      <c r="A576" s="100"/>
      <c r="B576" s="101"/>
      <c r="C576" s="100"/>
      <c r="D576" s="100"/>
      <c r="E576" s="100"/>
      <c r="F576" s="100"/>
      <c r="G576" s="102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3"/>
      <c r="T576" s="100"/>
      <c r="U576" s="100"/>
      <c r="V576" s="100"/>
      <c r="W576" s="100"/>
      <c r="X576" s="100"/>
      <c r="Y576" s="100"/>
      <c r="Z576" s="100"/>
      <c r="AA576" s="100"/>
      <c r="AB576" s="100"/>
      <c r="AC576" s="100"/>
      <c r="AD576" s="100"/>
      <c r="AE576" s="100"/>
      <c r="AF576" s="100"/>
      <c r="AG576" s="100"/>
      <c r="AH576" s="100"/>
      <c r="AI576" s="100"/>
      <c r="AJ576" s="100"/>
      <c r="AK576" s="100"/>
      <c r="AL576" s="100"/>
      <c r="AM576" s="100"/>
      <c r="AN576" s="100"/>
      <c r="AO576" s="100"/>
      <c r="AP576" s="100"/>
    </row>
    <row r="577" spans="1:42" ht="34.5" hidden="1" customHeight="1">
      <c r="A577" s="100"/>
      <c r="B577" s="101"/>
      <c r="C577" s="100"/>
      <c r="D577" s="100"/>
      <c r="E577" s="100"/>
      <c r="F577" s="100"/>
      <c r="G577" s="102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3"/>
      <c r="T577" s="100"/>
      <c r="U577" s="100"/>
      <c r="V577" s="100"/>
      <c r="W577" s="100"/>
      <c r="X577" s="100"/>
      <c r="Y577" s="100"/>
      <c r="Z577" s="100"/>
      <c r="AA577" s="100"/>
      <c r="AB577" s="100"/>
      <c r="AC577" s="100"/>
      <c r="AD577" s="100"/>
      <c r="AE577" s="100"/>
      <c r="AF577" s="100"/>
      <c r="AG577" s="100"/>
      <c r="AH577" s="100"/>
      <c r="AI577" s="100"/>
      <c r="AJ577" s="100"/>
      <c r="AK577" s="100"/>
      <c r="AL577" s="100"/>
      <c r="AM577" s="100"/>
      <c r="AN577" s="100"/>
      <c r="AO577" s="100"/>
      <c r="AP577" s="100"/>
    </row>
    <row r="578" spans="1:42" ht="34.5" hidden="1" customHeight="1">
      <c r="A578" s="100"/>
      <c r="B578" s="101"/>
      <c r="C578" s="100"/>
      <c r="D578" s="100"/>
      <c r="E578" s="100"/>
      <c r="F578" s="100"/>
      <c r="G578" s="102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3"/>
      <c r="T578" s="100"/>
      <c r="U578" s="100"/>
      <c r="V578" s="100"/>
      <c r="W578" s="100"/>
      <c r="X578" s="100"/>
      <c r="Y578" s="100"/>
      <c r="Z578" s="100"/>
      <c r="AA578" s="100"/>
      <c r="AB578" s="100"/>
      <c r="AC578" s="100"/>
      <c r="AD578" s="100"/>
      <c r="AE578" s="100"/>
      <c r="AF578" s="100"/>
      <c r="AG578" s="100"/>
      <c r="AH578" s="100"/>
      <c r="AI578" s="100"/>
      <c r="AJ578" s="100"/>
      <c r="AK578" s="100"/>
      <c r="AL578" s="100"/>
      <c r="AM578" s="100"/>
      <c r="AN578" s="100"/>
      <c r="AO578" s="100"/>
      <c r="AP578" s="100"/>
    </row>
    <row r="579" spans="1:42" ht="34.5" hidden="1" customHeight="1">
      <c r="A579" s="100"/>
      <c r="B579" s="101"/>
      <c r="C579" s="100"/>
      <c r="D579" s="100"/>
      <c r="E579" s="100"/>
      <c r="F579" s="100"/>
      <c r="G579" s="102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3"/>
      <c r="T579" s="100"/>
      <c r="U579" s="100"/>
      <c r="V579" s="100"/>
      <c r="W579" s="100"/>
      <c r="X579" s="100"/>
      <c r="Y579" s="100"/>
      <c r="Z579" s="100"/>
      <c r="AA579" s="100"/>
      <c r="AB579" s="100"/>
      <c r="AC579" s="100"/>
      <c r="AD579" s="100"/>
      <c r="AE579" s="100"/>
      <c r="AF579" s="100"/>
      <c r="AG579" s="100"/>
      <c r="AH579" s="100"/>
      <c r="AI579" s="100"/>
      <c r="AJ579" s="100"/>
      <c r="AK579" s="100"/>
      <c r="AL579" s="100"/>
      <c r="AM579" s="100"/>
      <c r="AN579" s="100"/>
      <c r="AO579" s="100"/>
      <c r="AP579" s="100"/>
    </row>
    <row r="580" spans="1:42" ht="34.5" hidden="1" customHeight="1">
      <c r="A580" s="100"/>
      <c r="B580" s="101"/>
      <c r="C580" s="100"/>
      <c r="D580" s="100"/>
      <c r="E580" s="100"/>
      <c r="F580" s="100"/>
      <c r="G580" s="102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3"/>
      <c r="T580" s="100"/>
      <c r="U580" s="100"/>
      <c r="V580" s="100"/>
      <c r="W580" s="100"/>
      <c r="X580" s="100"/>
      <c r="Y580" s="100"/>
      <c r="Z580" s="100"/>
      <c r="AA580" s="100"/>
      <c r="AB580" s="100"/>
      <c r="AC580" s="100"/>
      <c r="AD580" s="100"/>
      <c r="AE580" s="100"/>
      <c r="AF580" s="100"/>
      <c r="AG580" s="100"/>
      <c r="AH580" s="100"/>
      <c r="AI580" s="100"/>
      <c r="AJ580" s="100"/>
      <c r="AK580" s="100"/>
      <c r="AL580" s="100"/>
      <c r="AM580" s="100"/>
      <c r="AN580" s="100"/>
      <c r="AO580" s="100"/>
      <c r="AP580" s="100"/>
    </row>
    <row r="581" spans="1:42" ht="34.5" hidden="1" customHeight="1">
      <c r="A581" s="100"/>
      <c r="B581" s="101"/>
      <c r="C581" s="100"/>
      <c r="D581" s="100"/>
      <c r="E581" s="100"/>
      <c r="F581" s="100"/>
      <c r="G581" s="102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3"/>
      <c r="T581" s="100"/>
      <c r="U581" s="100"/>
      <c r="V581" s="100"/>
      <c r="W581" s="100"/>
      <c r="X581" s="100"/>
      <c r="Y581" s="100"/>
      <c r="Z581" s="100"/>
      <c r="AA581" s="100"/>
      <c r="AB581" s="100"/>
      <c r="AC581" s="100"/>
      <c r="AD581" s="100"/>
      <c r="AE581" s="100"/>
      <c r="AF581" s="100"/>
      <c r="AG581" s="100"/>
      <c r="AH581" s="100"/>
      <c r="AI581" s="100"/>
      <c r="AJ581" s="100"/>
      <c r="AK581" s="100"/>
      <c r="AL581" s="100"/>
      <c r="AM581" s="100"/>
      <c r="AN581" s="100"/>
      <c r="AO581" s="100"/>
      <c r="AP581" s="100"/>
    </row>
    <row r="582" spans="1:42" ht="34.5" hidden="1" customHeight="1">
      <c r="A582" s="100"/>
      <c r="B582" s="101"/>
      <c r="C582" s="100"/>
      <c r="D582" s="100"/>
      <c r="E582" s="100"/>
      <c r="F582" s="100"/>
      <c r="G582" s="102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3"/>
      <c r="T582" s="100"/>
      <c r="U582" s="100"/>
      <c r="V582" s="100"/>
      <c r="W582" s="100"/>
      <c r="X582" s="100"/>
      <c r="Y582" s="100"/>
      <c r="Z582" s="100"/>
      <c r="AA582" s="100"/>
      <c r="AB582" s="100"/>
      <c r="AC582" s="100"/>
      <c r="AD582" s="100"/>
      <c r="AE582" s="100"/>
      <c r="AF582" s="100"/>
      <c r="AG582" s="100"/>
      <c r="AH582" s="100"/>
      <c r="AI582" s="100"/>
      <c r="AJ582" s="100"/>
      <c r="AK582" s="100"/>
      <c r="AL582" s="100"/>
      <c r="AM582" s="100"/>
      <c r="AN582" s="100"/>
      <c r="AO582" s="100"/>
      <c r="AP582" s="100"/>
    </row>
    <row r="583" spans="1:42" ht="34.5" hidden="1" customHeight="1">
      <c r="A583" s="100"/>
      <c r="B583" s="101"/>
      <c r="C583" s="100"/>
      <c r="D583" s="100"/>
      <c r="E583" s="100"/>
      <c r="F583" s="100"/>
      <c r="G583" s="102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3"/>
      <c r="T583" s="100"/>
      <c r="U583" s="100"/>
      <c r="V583" s="100"/>
      <c r="W583" s="100"/>
      <c r="X583" s="100"/>
      <c r="Y583" s="100"/>
      <c r="Z583" s="100"/>
      <c r="AA583" s="100"/>
      <c r="AB583" s="100"/>
      <c r="AC583" s="100"/>
      <c r="AD583" s="100"/>
      <c r="AE583" s="100"/>
      <c r="AF583" s="100"/>
      <c r="AG583" s="100"/>
      <c r="AH583" s="100"/>
      <c r="AI583" s="100"/>
      <c r="AJ583" s="100"/>
      <c r="AK583" s="100"/>
      <c r="AL583" s="100"/>
      <c r="AM583" s="100"/>
      <c r="AN583" s="100"/>
      <c r="AO583" s="100"/>
      <c r="AP583" s="100"/>
    </row>
    <row r="584" spans="1:42" ht="34.5" hidden="1" customHeight="1">
      <c r="A584" s="100"/>
      <c r="B584" s="101"/>
      <c r="C584" s="100"/>
      <c r="D584" s="100"/>
      <c r="E584" s="100"/>
      <c r="F584" s="100"/>
      <c r="G584" s="102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3"/>
      <c r="T584" s="100"/>
      <c r="U584" s="100"/>
      <c r="V584" s="100"/>
      <c r="W584" s="100"/>
      <c r="X584" s="100"/>
      <c r="Y584" s="100"/>
      <c r="Z584" s="100"/>
      <c r="AA584" s="100"/>
      <c r="AB584" s="100"/>
      <c r="AC584" s="100"/>
      <c r="AD584" s="100"/>
      <c r="AE584" s="100"/>
      <c r="AF584" s="100"/>
      <c r="AG584" s="100"/>
      <c r="AH584" s="100"/>
      <c r="AI584" s="100"/>
      <c r="AJ584" s="100"/>
      <c r="AK584" s="100"/>
      <c r="AL584" s="100"/>
      <c r="AM584" s="100"/>
      <c r="AN584" s="100"/>
      <c r="AO584" s="100"/>
      <c r="AP584" s="100"/>
    </row>
    <row r="585" spans="1:42" ht="34.5" hidden="1" customHeight="1">
      <c r="A585" s="100"/>
      <c r="B585" s="101"/>
      <c r="C585" s="100"/>
      <c r="D585" s="100"/>
      <c r="E585" s="100"/>
      <c r="F585" s="100"/>
      <c r="G585" s="102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3"/>
      <c r="T585" s="100"/>
      <c r="U585" s="100"/>
      <c r="V585" s="100"/>
      <c r="W585" s="100"/>
      <c r="X585" s="100"/>
      <c r="Y585" s="100"/>
      <c r="Z585" s="100"/>
      <c r="AA585" s="100"/>
      <c r="AB585" s="100"/>
      <c r="AC585" s="100"/>
      <c r="AD585" s="100"/>
      <c r="AE585" s="100"/>
      <c r="AF585" s="100"/>
      <c r="AG585" s="100"/>
      <c r="AH585" s="100"/>
      <c r="AI585" s="100"/>
      <c r="AJ585" s="100"/>
      <c r="AK585" s="100"/>
      <c r="AL585" s="100"/>
      <c r="AM585" s="100"/>
      <c r="AN585" s="100"/>
      <c r="AO585" s="100"/>
      <c r="AP585" s="100"/>
    </row>
    <row r="586" spans="1:42" ht="34.5" hidden="1" customHeight="1">
      <c r="A586" s="100"/>
      <c r="B586" s="101"/>
      <c r="C586" s="100"/>
      <c r="D586" s="100"/>
      <c r="E586" s="100"/>
      <c r="F586" s="100"/>
      <c r="G586" s="102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3"/>
      <c r="T586" s="100"/>
      <c r="U586" s="100"/>
      <c r="V586" s="100"/>
      <c r="W586" s="100"/>
      <c r="X586" s="100"/>
      <c r="Y586" s="100"/>
      <c r="Z586" s="100"/>
      <c r="AA586" s="100"/>
      <c r="AB586" s="100"/>
      <c r="AC586" s="100"/>
      <c r="AD586" s="100"/>
      <c r="AE586" s="100"/>
      <c r="AF586" s="100"/>
      <c r="AG586" s="100"/>
      <c r="AH586" s="100"/>
      <c r="AI586" s="100"/>
      <c r="AJ586" s="100"/>
      <c r="AK586" s="100"/>
      <c r="AL586" s="100"/>
      <c r="AM586" s="100"/>
      <c r="AN586" s="100"/>
      <c r="AO586" s="100"/>
      <c r="AP586" s="100"/>
    </row>
    <row r="587" spans="1:42" ht="34.5" hidden="1" customHeight="1">
      <c r="A587" s="100"/>
      <c r="B587" s="101"/>
      <c r="C587" s="100"/>
      <c r="D587" s="100"/>
      <c r="E587" s="100"/>
      <c r="F587" s="100"/>
      <c r="G587" s="102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3"/>
      <c r="T587" s="100"/>
      <c r="U587" s="100"/>
      <c r="V587" s="100"/>
      <c r="W587" s="100"/>
      <c r="X587" s="100"/>
      <c r="Y587" s="100"/>
      <c r="Z587" s="100"/>
      <c r="AA587" s="100"/>
      <c r="AB587" s="100"/>
      <c r="AC587" s="100"/>
      <c r="AD587" s="100"/>
      <c r="AE587" s="100"/>
      <c r="AF587" s="100"/>
      <c r="AG587" s="100"/>
      <c r="AH587" s="100"/>
      <c r="AI587" s="100"/>
      <c r="AJ587" s="100"/>
      <c r="AK587" s="100"/>
      <c r="AL587" s="100"/>
      <c r="AM587" s="100"/>
      <c r="AN587" s="100"/>
      <c r="AO587" s="100"/>
      <c r="AP587" s="100"/>
    </row>
    <row r="588" spans="1:42" ht="34.5" hidden="1" customHeight="1">
      <c r="A588" s="100"/>
      <c r="B588" s="101"/>
      <c r="C588" s="100"/>
      <c r="D588" s="100"/>
      <c r="E588" s="100"/>
      <c r="F588" s="100"/>
      <c r="G588" s="102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3"/>
      <c r="T588" s="100"/>
      <c r="U588" s="100"/>
      <c r="V588" s="100"/>
      <c r="W588" s="100"/>
      <c r="X588" s="100"/>
      <c r="Y588" s="100"/>
      <c r="Z588" s="100"/>
      <c r="AA588" s="100"/>
      <c r="AB588" s="100"/>
      <c r="AC588" s="100"/>
      <c r="AD588" s="100"/>
      <c r="AE588" s="100"/>
      <c r="AF588" s="100"/>
      <c r="AG588" s="100"/>
      <c r="AH588" s="100"/>
      <c r="AI588" s="100"/>
      <c r="AJ588" s="100"/>
      <c r="AK588" s="100"/>
      <c r="AL588" s="100"/>
      <c r="AM588" s="100"/>
      <c r="AN588" s="100"/>
      <c r="AO588" s="100"/>
      <c r="AP588" s="100"/>
    </row>
    <row r="589" spans="1:42" ht="34.5" hidden="1" customHeight="1">
      <c r="A589" s="100"/>
      <c r="B589" s="101"/>
      <c r="C589" s="100"/>
      <c r="D589" s="100"/>
      <c r="E589" s="100"/>
      <c r="F589" s="100"/>
      <c r="G589" s="102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3"/>
      <c r="T589" s="100"/>
      <c r="U589" s="100"/>
      <c r="V589" s="100"/>
      <c r="W589" s="100"/>
      <c r="X589" s="100"/>
      <c r="Y589" s="100"/>
      <c r="Z589" s="100"/>
      <c r="AA589" s="100"/>
      <c r="AB589" s="100"/>
      <c r="AC589" s="100"/>
      <c r="AD589" s="100"/>
      <c r="AE589" s="100"/>
      <c r="AF589" s="100"/>
      <c r="AG589" s="100"/>
      <c r="AH589" s="100"/>
      <c r="AI589" s="100"/>
      <c r="AJ589" s="100"/>
      <c r="AK589" s="100"/>
      <c r="AL589" s="100"/>
      <c r="AM589" s="100"/>
      <c r="AN589" s="100"/>
      <c r="AO589" s="100"/>
      <c r="AP589" s="100"/>
    </row>
    <row r="590" spans="1:42" ht="34.5" hidden="1" customHeight="1">
      <c r="A590" s="100"/>
      <c r="B590" s="101"/>
      <c r="C590" s="100"/>
      <c r="D590" s="100"/>
      <c r="E590" s="100"/>
      <c r="F590" s="100"/>
      <c r="G590" s="102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3"/>
      <c r="T590" s="100"/>
      <c r="U590" s="100"/>
      <c r="V590" s="100"/>
      <c r="W590" s="100"/>
      <c r="X590" s="100"/>
      <c r="Y590" s="100"/>
      <c r="Z590" s="100"/>
      <c r="AA590" s="100"/>
      <c r="AB590" s="100"/>
      <c r="AC590" s="100"/>
      <c r="AD590" s="100"/>
      <c r="AE590" s="100"/>
      <c r="AF590" s="100"/>
      <c r="AG590" s="100"/>
      <c r="AH590" s="100"/>
      <c r="AI590" s="100"/>
      <c r="AJ590" s="100"/>
      <c r="AK590" s="100"/>
      <c r="AL590" s="100"/>
      <c r="AM590" s="100"/>
      <c r="AN590" s="100"/>
      <c r="AO590" s="100"/>
      <c r="AP590" s="100"/>
    </row>
    <row r="591" spans="1:42" ht="34.5" hidden="1" customHeight="1">
      <c r="A591" s="100"/>
      <c r="B591" s="101"/>
      <c r="C591" s="100"/>
      <c r="D591" s="100"/>
      <c r="E591" s="100"/>
      <c r="F591" s="100"/>
      <c r="G591" s="102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3"/>
      <c r="T591" s="100"/>
      <c r="U591" s="100"/>
      <c r="V591" s="100"/>
      <c r="W591" s="100"/>
      <c r="X591" s="100"/>
      <c r="Y591" s="100"/>
      <c r="Z591" s="100"/>
      <c r="AA591" s="100"/>
      <c r="AB591" s="100"/>
      <c r="AC591" s="100"/>
      <c r="AD591" s="100"/>
      <c r="AE591" s="100"/>
      <c r="AF591" s="100"/>
      <c r="AG591" s="100"/>
      <c r="AH591" s="100"/>
      <c r="AI591" s="100"/>
      <c r="AJ591" s="100"/>
      <c r="AK591" s="100"/>
      <c r="AL591" s="100"/>
      <c r="AM591" s="100"/>
      <c r="AN591" s="100"/>
      <c r="AO591" s="100"/>
      <c r="AP591" s="100"/>
    </row>
    <row r="592" spans="1:42" ht="34.5" hidden="1" customHeight="1">
      <c r="A592" s="100"/>
      <c r="B592" s="101"/>
      <c r="C592" s="100"/>
      <c r="D592" s="100"/>
      <c r="E592" s="100"/>
      <c r="F592" s="100"/>
      <c r="G592" s="102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3"/>
      <c r="T592" s="100"/>
      <c r="U592" s="100"/>
      <c r="V592" s="100"/>
      <c r="W592" s="100"/>
      <c r="X592" s="100"/>
      <c r="Y592" s="100"/>
      <c r="Z592" s="100"/>
      <c r="AA592" s="100"/>
      <c r="AB592" s="100"/>
      <c r="AC592" s="100"/>
      <c r="AD592" s="100"/>
      <c r="AE592" s="100"/>
      <c r="AF592" s="100"/>
      <c r="AG592" s="100"/>
      <c r="AH592" s="100"/>
      <c r="AI592" s="100"/>
      <c r="AJ592" s="100"/>
      <c r="AK592" s="100"/>
      <c r="AL592" s="100"/>
      <c r="AM592" s="100"/>
      <c r="AN592" s="100"/>
      <c r="AO592" s="100"/>
      <c r="AP592" s="100"/>
    </row>
    <row r="593" spans="1:42" ht="34.5" hidden="1" customHeight="1">
      <c r="A593" s="100"/>
      <c r="B593" s="101"/>
      <c r="C593" s="100"/>
      <c r="D593" s="100"/>
      <c r="E593" s="100"/>
      <c r="F593" s="100"/>
      <c r="G593" s="102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3"/>
      <c r="T593" s="100"/>
      <c r="U593" s="100"/>
      <c r="V593" s="100"/>
      <c r="W593" s="100"/>
      <c r="X593" s="100"/>
      <c r="Y593" s="100"/>
      <c r="Z593" s="100"/>
      <c r="AA593" s="100"/>
      <c r="AB593" s="100"/>
      <c r="AC593" s="100"/>
      <c r="AD593" s="100"/>
      <c r="AE593" s="100"/>
      <c r="AF593" s="100"/>
      <c r="AG593" s="100"/>
      <c r="AH593" s="100"/>
      <c r="AI593" s="100"/>
      <c r="AJ593" s="100"/>
      <c r="AK593" s="100"/>
      <c r="AL593" s="100"/>
      <c r="AM593" s="100"/>
      <c r="AN593" s="100"/>
      <c r="AO593" s="100"/>
      <c r="AP593" s="100"/>
    </row>
    <row r="594" spans="1:42" ht="34.5" hidden="1" customHeight="1">
      <c r="A594" s="100"/>
      <c r="B594" s="101"/>
      <c r="C594" s="100"/>
      <c r="D594" s="100"/>
      <c r="E594" s="100"/>
      <c r="F594" s="100"/>
      <c r="G594" s="102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3"/>
      <c r="T594" s="100"/>
      <c r="U594" s="100"/>
      <c r="V594" s="100"/>
      <c r="W594" s="100"/>
      <c r="X594" s="100"/>
      <c r="Y594" s="100"/>
      <c r="Z594" s="100"/>
      <c r="AA594" s="100"/>
      <c r="AB594" s="100"/>
      <c r="AC594" s="100"/>
      <c r="AD594" s="100"/>
      <c r="AE594" s="100"/>
      <c r="AF594" s="100"/>
      <c r="AG594" s="100"/>
      <c r="AH594" s="100"/>
      <c r="AI594" s="100"/>
      <c r="AJ594" s="100"/>
      <c r="AK594" s="100"/>
      <c r="AL594" s="100"/>
      <c r="AM594" s="100"/>
      <c r="AN594" s="100"/>
      <c r="AO594" s="100"/>
      <c r="AP594" s="100"/>
    </row>
    <row r="595" spans="1:42" ht="34.5" hidden="1" customHeight="1">
      <c r="A595" s="100"/>
      <c r="B595" s="101"/>
      <c r="C595" s="100"/>
      <c r="D595" s="100"/>
      <c r="E595" s="100"/>
      <c r="F595" s="100"/>
      <c r="G595" s="102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3"/>
      <c r="T595" s="100"/>
      <c r="U595" s="100"/>
      <c r="V595" s="100"/>
      <c r="W595" s="100"/>
      <c r="X595" s="100"/>
      <c r="Y595" s="100"/>
      <c r="Z595" s="100"/>
      <c r="AA595" s="100"/>
      <c r="AB595" s="100"/>
      <c r="AC595" s="100"/>
      <c r="AD595" s="100"/>
      <c r="AE595" s="100"/>
      <c r="AF595" s="100"/>
      <c r="AG595" s="100"/>
      <c r="AH595" s="100"/>
      <c r="AI595" s="100"/>
      <c r="AJ595" s="100"/>
      <c r="AK595" s="100"/>
      <c r="AL595" s="100"/>
      <c r="AM595" s="100"/>
      <c r="AN595" s="100"/>
      <c r="AO595" s="100"/>
      <c r="AP595" s="100"/>
    </row>
    <row r="596" spans="1:42" ht="34.5" hidden="1" customHeight="1">
      <c r="A596" s="100"/>
      <c r="B596" s="101"/>
      <c r="C596" s="100"/>
      <c r="D596" s="100"/>
      <c r="E596" s="100"/>
      <c r="F596" s="100"/>
      <c r="G596" s="102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3"/>
      <c r="T596" s="100"/>
      <c r="U596" s="100"/>
      <c r="V596" s="100"/>
      <c r="W596" s="100"/>
      <c r="X596" s="100"/>
      <c r="Y596" s="100"/>
      <c r="Z596" s="100"/>
      <c r="AA596" s="100"/>
      <c r="AB596" s="100"/>
      <c r="AC596" s="100"/>
      <c r="AD596" s="100"/>
      <c r="AE596" s="100"/>
      <c r="AF596" s="100"/>
      <c r="AG596" s="100"/>
      <c r="AH596" s="100"/>
      <c r="AI596" s="100"/>
      <c r="AJ596" s="100"/>
      <c r="AK596" s="100"/>
      <c r="AL596" s="100"/>
      <c r="AM596" s="100"/>
      <c r="AN596" s="100"/>
      <c r="AO596" s="100"/>
      <c r="AP596" s="100"/>
    </row>
    <row r="597" spans="1:42" ht="34.5" hidden="1" customHeight="1">
      <c r="A597" s="100"/>
      <c r="B597" s="101"/>
      <c r="C597" s="100"/>
      <c r="D597" s="100"/>
      <c r="E597" s="100"/>
      <c r="F597" s="100"/>
      <c r="G597" s="102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3"/>
      <c r="T597" s="100"/>
      <c r="U597" s="100"/>
      <c r="V597" s="100"/>
      <c r="W597" s="100"/>
      <c r="X597" s="100"/>
      <c r="Y597" s="100"/>
      <c r="Z597" s="100"/>
      <c r="AA597" s="100"/>
      <c r="AB597" s="100"/>
      <c r="AC597" s="100"/>
      <c r="AD597" s="100"/>
      <c r="AE597" s="100"/>
      <c r="AF597" s="100"/>
      <c r="AG597" s="100"/>
      <c r="AH597" s="100"/>
      <c r="AI597" s="100"/>
      <c r="AJ597" s="100"/>
      <c r="AK597" s="100"/>
      <c r="AL597" s="100"/>
      <c r="AM597" s="100"/>
      <c r="AN597" s="100"/>
      <c r="AO597" s="100"/>
      <c r="AP597" s="100"/>
    </row>
    <row r="598" spans="1:42" ht="34.5" hidden="1" customHeight="1">
      <c r="A598" s="100"/>
      <c r="B598" s="101"/>
      <c r="C598" s="100"/>
      <c r="D598" s="100"/>
      <c r="E598" s="100"/>
      <c r="F598" s="100"/>
      <c r="G598" s="102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3"/>
      <c r="T598" s="100"/>
      <c r="U598" s="100"/>
      <c r="V598" s="100"/>
      <c r="W598" s="100"/>
      <c r="X598" s="100"/>
      <c r="Y598" s="100"/>
      <c r="Z598" s="100"/>
      <c r="AA598" s="100"/>
      <c r="AB598" s="100"/>
      <c r="AC598" s="100"/>
      <c r="AD598" s="100"/>
      <c r="AE598" s="100"/>
      <c r="AF598" s="100"/>
      <c r="AG598" s="100"/>
      <c r="AH598" s="100"/>
      <c r="AI598" s="100"/>
      <c r="AJ598" s="100"/>
      <c r="AK598" s="100"/>
      <c r="AL598" s="100"/>
      <c r="AM598" s="100"/>
      <c r="AN598" s="100"/>
      <c r="AO598" s="100"/>
      <c r="AP598" s="100"/>
    </row>
    <row r="599" spans="1:42" ht="34.5" hidden="1" customHeight="1">
      <c r="A599" s="100"/>
      <c r="B599" s="101"/>
      <c r="C599" s="100"/>
      <c r="D599" s="100"/>
      <c r="E599" s="100"/>
      <c r="F599" s="100"/>
      <c r="G599" s="102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3"/>
      <c r="T599" s="100"/>
      <c r="U599" s="100"/>
      <c r="V599" s="100"/>
      <c r="W599" s="100"/>
      <c r="X599" s="100"/>
      <c r="Y599" s="100"/>
      <c r="Z599" s="100"/>
      <c r="AA599" s="100"/>
      <c r="AB599" s="100"/>
      <c r="AC599" s="100"/>
      <c r="AD599" s="100"/>
      <c r="AE599" s="100"/>
      <c r="AF599" s="100"/>
      <c r="AG599" s="100"/>
      <c r="AH599" s="100"/>
      <c r="AI599" s="100"/>
      <c r="AJ599" s="100"/>
      <c r="AK599" s="100"/>
      <c r="AL599" s="100"/>
      <c r="AM599" s="100"/>
      <c r="AN599" s="100"/>
      <c r="AO599" s="100"/>
      <c r="AP599" s="100"/>
    </row>
    <row r="600" spans="1:42" ht="34.5" hidden="1" customHeight="1">
      <c r="A600" s="100"/>
      <c r="B600" s="101"/>
      <c r="C600" s="100"/>
      <c r="D600" s="100"/>
      <c r="E600" s="100"/>
      <c r="F600" s="100"/>
      <c r="G600" s="102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3"/>
      <c r="T600" s="100"/>
      <c r="U600" s="100"/>
      <c r="V600" s="100"/>
      <c r="W600" s="100"/>
      <c r="X600" s="100"/>
      <c r="Y600" s="100"/>
      <c r="Z600" s="100"/>
      <c r="AA600" s="100"/>
      <c r="AB600" s="100"/>
      <c r="AC600" s="100"/>
      <c r="AD600" s="100"/>
      <c r="AE600" s="100"/>
      <c r="AF600" s="100"/>
      <c r="AG600" s="100"/>
      <c r="AH600" s="100"/>
      <c r="AI600" s="100"/>
      <c r="AJ600" s="100"/>
      <c r="AK600" s="100"/>
      <c r="AL600" s="100"/>
      <c r="AM600" s="100"/>
      <c r="AN600" s="100"/>
      <c r="AO600" s="100"/>
      <c r="AP600" s="100"/>
    </row>
    <row r="601" spans="1:42" ht="34.5" hidden="1" customHeight="1">
      <c r="A601" s="100"/>
      <c r="B601" s="101"/>
      <c r="C601" s="100"/>
      <c r="D601" s="100"/>
      <c r="E601" s="100"/>
      <c r="F601" s="100"/>
      <c r="G601" s="102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3"/>
      <c r="T601" s="100"/>
      <c r="U601" s="100"/>
      <c r="V601" s="100"/>
      <c r="W601" s="100"/>
      <c r="X601" s="100"/>
      <c r="Y601" s="100"/>
      <c r="Z601" s="100"/>
      <c r="AA601" s="100"/>
      <c r="AB601" s="100"/>
      <c r="AC601" s="100"/>
      <c r="AD601" s="100"/>
      <c r="AE601" s="100"/>
      <c r="AF601" s="100"/>
      <c r="AG601" s="100"/>
      <c r="AH601" s="100"/>
      <c r="AI601" s="100"/>
      <c r="AJ601" s="100"/>
      <c r="AK601" s="100"/>
      <c r="AL601" s="100"/>
      <c r="AM601" s="100"/>
      <c r="AN601" s="100"/>
      <c r="AO601" s="100"/>
      <c r="AP601" s="100"/>
    </row>
    <row r="602" spans="1:42" ht="34.5" hidden="1" customHeight="1">
      <c r="A602" s="100"/>
      <c r="B602" s="101"/>
      <c r="C602" s="100"/>
      <c r="D602" s="100"/>
      <c r="E602" s="100"/>
      <c r="F602" s="100"/>
      <c r="G602" s="102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3"/>
      <c r="T602" s="100"/>
      <c r="U602" s="100"/>
      <c r="V602" s="100"/>
      <c r="W602" s="100"/>
      <c r="X602" s="100"/>
      <c r="Y602" s="100"/>
      <c r="Z602" s="100"/>
      <c r="AA602" s="100"/>
      <c r="AB602" s="100"/>
      <c r="AC602" s="100"/>
      <c r="AD602" s="100"/>
      <c r="AE602" s="100"/>
      <c r="AF602" s="100"/>
      <c r="AG602" s="100"/>
      <c r="AH602" s="100"/>
      <c r="AI602" s="100"/>
      <c r="AJ602" s="100"/>
      <c r="AK602" s="100"/>
      <c r="AL602" s="100"/>
      <c r="AM602" s="100"/>
      <c r="AN602" s="100"/>
      <c r="AO602" s="100"/>
      <c r="AP602" s="100"/>
    </row>
    <row r="603" spans="1:42" ht="34.5" hidden="1" customHeight="1">
      <c r="A603" s="100"/>
      <c r="B603" s="101"/>
      <c r="C603" s="100"/>
      <c r="D603" s="100"/>
      <c r="E603" s="100"/>
      <c r="F603" s="100"/>
      <c r="G603" s="102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3"/>
      <c r="T603" s="100"/>
      <c r="U603" s="100"/>
      <c r="V603" s="100"/>
      <c r="W603" s="100"/>
      <c r="X603" s="100"/>
      <c r="Y603" s="100"/>
      <c r="Z603" s="100"/>
      <c r="AA603" s="100"/>
      <c r="AB603" s="100"/>
      <c r="AC603" s="100"/>
      <c r="AD603" s="100"/>
      <c r="AE603" s="100"/>
      <c r="AF603" s="100"/>
      <c r="AG603" s="100"/>
      <c r="AH603" s="100"/>
      <c r="AI603" s="100"/>
      <c r="AJ603" s="100"/>
      <c r="AK603" s="100"/>
      <c r="AL603" s="100"/>
      <c r="AM603" s="100"/>
      <c r="AN603" s="100"/>
      <c r="AO603" s="100"/>
      <c r="AP603" s="100"/>
    </row>
    <row r="604" spans="1:42" ht="34.5" hidden="1" customHeight="1">
      <c r="A604" s="100"/>
      <c r="B604" s="101"/>
      <c r="C604" s="100"/>
      <c r="D604" s="100"/>
      <c r="E604" s="100"/>
      <c r="F604" s="100"/>
      <c r="G604" s="102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3"/>
      <c r="T604" s="100"/>
      <c r="U604" s="100"/>
      <c r="V604" s="100"/>
      <c r="W604" s="100"/>
      <c r="X604" s="100"/>
      <c r="Y604" s="100"/>
      <c r="Z604" s="100"/>
      <c r="AA604" s="100"/>
      <c r="AB604" s="100"/>
      <c r="AC604" s="100"/>
      <c r="AD604" s="100"/>
      <c r="AE604" s="100"/>
      <c r="AF604" s="100"/>
      <c r="AG604" s="100"/>
      <c r="AH604" s="100"/>
      <c r="AI604" s="100"/>
      <c r="AJ604" s="100"/>
      <c r="AK604" s="100"/>
      <c r="AL604" s="100"/>
      <c r="AM604" s="100"/>
      <c r="AN604" s="100"/>
      <c r="AO604" s="100"/>
      <c r="AP604" s="100"/>
    </row>
    <row r="605" spans="1:42" ht="34.5" hidden="1" customHeight="1">
      <c r="A605" s="100"/>
      <c r="B605" s="101"/>
      <c r="C605" s="100"/>
      <c r="D605" s="100"/>
      <c r="E605" s="100"/>
      <c r="F605" s="100"/>
      <c r="G605" s="102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3"/>
      <c r="T605" s="100"/>
      <c r="U605" s="100"/>
      <c r="V605" s="100"/>
      <c r="W605" s="100"/>
      <c r="X605" s="100"/>
      <c r="Y605" s="100"/>
      <c r="Z605" s="100"/>
      <c r="AA605" s="100"/>
      <c r="AB605" s="100"/>
      <c r="AC605" s="100"/>
      <c r="AD605" s="100"/>
      <c r="AE605" s="100"/>
      <c r="AF605" s="100"/>
      <c r="AG605" s="100"/>
      <c r="AH605" s="100"/>
      <c r="AI605" s="100"/>
      <c r="AJ605" s="100"/>
      <c r="AK605" s="100"/>
      <c r="AL605" s="100"/>
      <c r="AM605" s="100"/>
      <c r="AN605" s="100"/>
      <c r="AO605" s="100"/>
      <c r="AP605" s="100"/>
    </row>
    <row r="606" spans="1:42" ht="34.5" hidden="1" customHeight="1">
      <c r="A606" s="100"/>
      <c r="B606" s="101"/>
      <c r="C606" s="100"/>
      <c r="D606" s="100"/>
      <c r="E606" s="100"/>
      <c r="F606" s="100"/>
      <c r="G606" s="102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3"/>
      <c r="T606" s="100"/>
      <c r="U606" s="100"/>
      <c r="V606" s="100"/>
      <c r="W606" s="100"/>
      <c r="X606" s="100"/>
      <c r="Y606" s="100"/>
      <c r="Z606" s="100"/>
      <c r="AA606" s="100"/>
      <c r="AB606" s="100"/>
      <c r="AC606" s="100"/>
      <c r="AD606" s="100"/>
      <c r="AE606" s="100"/>
      <c r="AF606" s="100"/>
      <c r="AG606" s="100"/>
      <c r="AH606" s="100"/>
      <c r="AI606" s="100"/>
      <c r="AJ606" s="100"/>
      <c r="AK606" s="100"/>
      <c r="AL606" s="100"/>
      <c r="AM606" s="100"/>
      <c r="AN606" s="100"/>
      <c r="AO606" s="100"/>
      <c r="AP606" s="100"/>
    </row>
    <row r="607" spans="1:42" ht="34.5" hidden="1" customHeight="1">
      <c r="A607" s="100"/>
      <c r="B607" s="101"/>
      <c r="C607" s="100"/>
      <c r="D607" s="100"/>
      <c r="E607" s="100"/>
      <c r="F607" s="100"/>
      <c r="G607" s="102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3"/>
      <c r="T607" s="100"/>
      <c r="U607" s="100"/>
      <c r="V607" s="100"/>
      <c r="W607" s="100"/>
      <c r="X607" s="100"/>
      <c r="Y607" s="100"/>
      <c r="Z607" s="100"/>
      <c r="AA607" s="100"/>
      <c r="AB607" s="100"/>
      <c r="AC607" s="100"/>
      <c r="AD607" s="100"/>
      <c r="AE607" s="100"/>
      <c r="AF607" s="100"/>
      <c r="AG607" s="100"/>
      <c r="AH607" s="100"/>
      <c r="AI607" s="100"/>
      <c r="AJ607" s="100"/>
      <c r="AK607" s="100"/>
      <c r="AL607" s="100"/>
      <c r="AM607" s="100"/>
      <c r="AN607" s="100"/>
      <c r="AO607" s="100"/>
      <c r="AP607" s="100"/>
    </row>
    <row r="608" spans="1:42" ht="34.5" hidden="1" customHeight="1">
      <c r="A608" s="100"/>
      <c r="B608" s="101"/>
      <c r="C608" s="100"/>
      <c r="D608" s="100"/>
      <c r="E608" s="100"/>
      <c r="F608" s="100"/>
      <c r="G608" s="102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3"/>
      <c r="T608" s="100"/>
      <c r="U608" s="100"/>
      <c r="V608" s="100"/>
      <c r="W608" s="100"/>
      <c r="X608" s="100"/>
      <c r="Y608" s="100"/>
      <c r="Z608" s="100"/>
      <c r="AA608" s="100"/>
      <c r="AB608" s="100"/>
      <c r="AC608" s="100"/>
      <c r="AD608" s="100"/>
      <c r="AE608" s="100"/>
      <c r="AF608" s="100"/>
      <c r="AG608" s="100"/>
      <c r="AH608" s="100"/>
      <c r="AI608" s="100"/>
      <c r="AJ608" s="100"/>
      <c r="AK608" s="100"/>
      <c r="AL608" s="100"/>
      <c r="AM608" s="100"/>
      <c r="AN608" s="100"/>
      <c r="AO608" s="100"/>
      <c r="AP608" s="100"/>
    </row>
    <row r="609" spans="1:42" ht="34.5" hidden="1" customHeight="1">
      <c r="A609" s="100"/>
      <c r="B609" s="101"/>
      <c r="C609" s="100"/>
      <c r="D609" s="100"/>
      <c r="E609" s="100"/>
      <c r="F609" s="100"/>
      <c r="G609" s="102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3"/>
      <c r="T609" s="100"/>
      <c r="U609" s="100"/>
      <c r="V609" s="100"/>
      <c r="W609" s="100"/>
      <c r="X609" s="100"/>
      <c r="Y609" s="100"/>
      <c r="Z609" s="100"/>
      <c r="AA609" s="100"/>
      <c r="AB609" s="100"/>
      <c r="AC609" s="100"/>
      <c r="AD609" s="100"/>
      <c r="AE609" s="100"/>
      <c r="AF609" s="100"/>
      <c r="AG609" s="100"/>
      <c r="AH609" s="100"/>
      <c r="AI609" s="100"/>
      <c r="AJ609" s="100"/>
      <c r="AK609" s="100"/>
      <c r="AL609" s="100"/>
      <c r="AM609" s="100"/>
      <c r="AN609" s="100"/>
      <c r="AO609" s="100"/>
      <c r="AP609" s="100"/>
    </row>
    <row r="610" spans="1:42" ht="34.5" hidden="1" customHeight="1">
      <c r="A610" s="100"/>
      <c r="B610" s="101"/>
      <c r="C610" s="100"/>
      <c r="D610" s="100"/>
      <c r="E610" s="100"/>
      <c r="F610" s="100"/>
      <c r="G610" s="102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3"/>
      <c r="T610" s="100"/>
      <c r="U610" s="100"/>
      <c r="V610" s="100"/>
      <c r="W610" s="100"/>
      <c r="X610" s="100"/>
      <c r="Y610" s="100"/>
      <c r="Z610" s="100"/>
      <c r="AA610" s="100"/>
      <c r="AB610" s="100"/>
      <c r="AC610" s="100"/>
      <c r="AD610" s="100"/>
      <c r="AE610" s="100"/>
      <c r="AF610" s="100"/>
      <c r="AG610" s="100"/>
      <c r="AH610" s="100"/>
      <c r="AI610" s="100"/>
      <c r="AJ610" s="100"/>
      <c r="AK610" s="100"/>
      <c r="AL610" s="100"/>
      <c r="AM610" s="100"/>
      <c r="AN610" s="100"/>
      <c r="AO610" s="100"/>
      <c r="AP610" s="100"/>
    </row>
    <row r="611" spans="1:42" ht="34.5" hidden="1" customHeight="1">
      <c r="A611" s="100"/>
      <c r="B611" s="101"/>
      <c r="C611" s="100"/>
      <c r="D611" s="100"/>
      <c r="E611" s="100"/>
      <c r="F611" s="100"/>
      <c r="G611" s="102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3"/>
      <c r="T611" s="100"/>
      <c r="U611" s="100"/>
      <c r="V611" s="100"/>
      <c r="W611" s="100"/>
      <c r="X611" s="100"/>
      <c r="Y611" s="100"/>
      <c r="Z611" s="100"/>
      <c r="AA611" s="100"/>
      <c r="AB611" s="100"/>
      <c r="AC611" s="100"/>
      <c r="AD611" s="100"/>
      <c r="AE611" s="100"/>
      <c r="AF611" s="100"/>
      <c r="AG611" s="100"/>
      <c r="AH611" s="100"/>
      <c r="AI611" s="100"/>
      <c r="AJ611" s="100"/>
      <c r="AK611" s="100"/>
      <c r="AL611" s="100"/>
      <c r="AM611" s="100"/>
      <c r="AN611" s="100"/>
      <c r="AO611" s="100"/>
      <c r="AP611" s="100"/>
    </row>
    <row r="612" spans="1:42" ht="34.5" hidden="1" customHeight="1">
      <c r="A612" s="100"/>
      <c r="B612" s="101"/>
      <c r="C612" s="100"/>
      <c r="D612" s="100"/>
      <c r="E612" s="100"/>
      <c r="F612" s="100"/>
      <c r="G612" s="102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3"/>
      <c r="T612" s="100"/>
      <c r="U612" s="100"/>
      <c r="V612" s="100"/>
      <c r="W612" s="100"/>
      <c r="X612" s="100"/>
      <c r="Y612" s="100"/>
      <c r="Z612" s="100"/>
      <c r="AA612" s="100"/>
      <c r="AB612" s="100"/>
      <c r="AC612" s="100"/>
      <c r="AD612" s="100"/>
      <c r="AE612" s="100"/>
      <c r="AF612" s="100"/>
      <c r="AG612" s="100"/>
      <c r="AH612" s="100"/>
      <c r="AI612" s="100"/>
      <c r="AJ612" s="100"/>
      <c r="AK612" s="100"/>
      <c r="AL612" s="100"/>
      <c r="AM612" s="100"/>
      <c r="AN612" s="100"/>
      <c r="AO612" s="100"/>
      <c r="AP612" s="100"/>
    </row>
    <row r="613" spans="1:42" ht="34.5" hidden="1" customHeight="1">
      <c r="A613" s="100"/>
      <c r="B613" s="101"/>
      <c r="C613" s="100"/>
      <c r="D613" s="100"/>
      <c r="E613" s="100"/>
      <c r="F613" s="100"/>
      <c r="G613" s="102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3"/>
      <c r="T613" s="100"/>
      <c r="U613" s="100"/>
      <c r="V613" s="100"/>
      <c r="W613" s="100"/>
      <c r="X613" s="100"/>
      <c r="Y613" s="100"/>
      <c r="Z613" s="100"/>
      <c r="AA613" s="100"/>
      <c r="AB613" s="100"/>
      <c r="AC613" s="100"/>
      <c r="AD613" s="100"/>
      <c r="AE613" s="100"/>
      <c r="AF613" s="100"/>
      <c r="AG613" s="100"/>
      <c r="AH613" s="100"/>
      <c r="AI613" s="100"/>
      <c r="AJ613" s="100"/>
      <c r="AK613" s="100"/>
      <c r="AL613" s="100"/>
      <c r="AM613" s="100"/>
      <c r="AN613" s="100"/>
      <c r="AO613" s="100"/>
      <c r="AP613" s="100"/>
    </row>
    <row r="614" spans="1:42" ht="34.5" hidden="1" customHeight="1">
      <c r="A614" s="100"/>
      <c r="B614" s="101"/>
      <c r="C614" s="100"/>
      <c r="D614" s="100"/>
      <c r="E614" s="100"/>
      <c r="F614" s="100"/>
      <c r="G614" s="102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3"/>
      <c r="T614" s="100"/>
      <c r="U614" s="100"/>
      <c r="V614" s="100"/>
      <c r="W614" s="100"/>
      <c r="X614" s="100"/>
      <c r="Y614" s="100"/>
      <c r="Z614" s="100"/>
      <c r="AA614" s="100"/>
      <c r="AB614" s="100"/>
      <c r="AC614" s="100"/>
      <c r="AD614" s="100"/>
      <c r="AE614" s="100"/>
      <c r="AF614" s="100"/>
      <c r="AG614" s="100"/>
      <c r="AH614" s="100"/>
      <c r="AI614" s="100"/>
      <c r="AJ614" s="100"/>
      <c r="AK614" s="100"/>
      <c r="AL614" s="100"/>
      <c r="AM614" s="100"/>
      <c r="AN614" s="100"/>
      <c r="AO614" s="100"/>
      <c r="AP614" s="100"/>
    </row>
    <row r="615" spans="1:42" ht="34.5" hidden="1" customHeight="1">
      <c r="A615" s="100"/>
      <c r="B615" s="101"/>
      <c r="C615" s="100"/>
      <c r="D615" s="100"/>
      <c r="E615" s="100"/>
      <c r="F615" s="100"/>
      <c r="G615" s="102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3"/>
      <c r="T615" s="100"/>
      <c r="U615" s="100"/>
      <c r="V615" s="100"/>
      <c r="W615" s="100"/>
      <c r="X615" s="100"/>
      <c r="Y615" s="100"/>
      <c r="Z615" s="100"/>
      <c r="AA615" s="100"/>
      <c r="AB615" s="100"/>
      <c r="AC615" s="100"/>
      <c r="AD615" s="100"/>
      <c r="AE615" s="100"/>
      <c r="AF615" s="100"/>
      <c r="AG615" s="100"/>
      <c r="AH615" s="100"/>
      <c r="AI615" s="100"/>
      <c r="AJ615" s="100"/>
      <c r="AK615" s="100"/>
      <c r="AL615" s="100"/>
      <c r="AM615" s="100"/>
      <c r="AN615" s="100"/>
      <c r="AO615" s="100"/>
      <c r="AP615" s="100"/>
    </row>
    <row r="616" spans="1:42" ht="34.5" hidden="1" customHeight="1">
      <c r="A616" s="100"/>
      <c r="B616" s="101"/>
      <c r="C616" s="100"/>
      <c r="D616" s="100"/>
      <c r="E616" s="100"/>
      <c r="F616" s="100"/>
      <c r="G616" s="102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3"/>
      <c r="T616" s="100"/>
      <c r="U616" s="100"/>
      <c r="V616" s="100"/>
      <c r="W616" s="100"/>
      <c r="X616" s="100"/>
      <c r="Y616" s="100"/>
      <c r="Z616" s="100"/>
      <c r="AA616" s="100"/>
      <c r="AB616" s="100"/>
      <c r="AC616" s="100"/>
      <c r="AD616" s="100"/>
      <c r="AE616" s="100"/>
      <c r="AF616" s="100"/>
      <c r="AG616" s="100"/>
      <c r="AH616" s="100"/>
      <c r="AI616" s="100"/>
      <c r="AJ616" s="100"/>
      <c r="AK616" s="100"/>
      <c r="AL616" s="100"/>
      <c r="AM616" s="100"/>
      <c r="AN616" s="100"/>
      <c r="AO616" s="100"/>
      <c r="AP616" s="100"/>
    </row>
    <row r="617" spans="1:42" ht="34.5" hidden="1" customHeight="1">
      <c r="A617" s="100"/>
      <c r="B617" s="101"/>
      <c r="C617" s="100"/>
      <c r="D617" s="100"/>
      <c r="E617" s="100"/>
      <c r="F617" s="100"/>
      <c r="G617" s="102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3"/>
      <c r="T617" s="100"/>
      <c r="U617" s="100"/>
      <c r="V617" s="100"/>
      <c r="W617" s="100"/>
      <c r="X617" s="100"/>
      <c r="Y617" s="100"/>
      <c r="Z617" s="100"/>
      <c r="AA617" s="100"/>
      <c r="AB617" s="100"/>
      <c r="AC617" s="100"/>
      <c r="AD617" s="100"/>
      <c r="AE617" s="100"/>
      <c r="AF617" s="100"/>
      <c r="AG617" s="100"/>
      <c r="AH617" s="100"/>
      <c r="AI617" s="100"/>
      <c r="AJ617" s="100"/>
      <c r="AK617" s="100"/>
      <c r="AL617" s="100"/>
      <c r="AM617" s="100"/>
      <c r="AN617" s="100"/>
      <c r="AO617" s="100"/>
      <c r="AP617" s="100"/>
    </row>
    <row r="618" spans="1:42" ht="34.5" hidden="1" customHeight="1">
      <c r="A618" s="100"/>
      <c r="B618" s="101"/>
      <c r="C618" s="100"/>
      <c r="D618" s="100"/>
      <c r="E618" s="100"/>
      <c r="F618" s="100"/>
      <c r="G618" s="102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3"/>
      <c r="T618" s="100"/>
      <c r="U618" s="100"/>
      <c r="V618" s="100"/>
      <c r="W618" s="100"/>
      <c r="X618" s="100"/>
      <c r="Y618" s="100"/>
      <c r="Z618" s="100"/>
      <c r="AA618" s="100"/>
      <c r="AB618" s="100"/>
      <c r="AC618" s="100"/>
      <c r="AD618" s="100"/>
      <c r="AE618" s="100"/>
      <c r="AF618" s="100"/>
      <c r="AG618" s="100"/>
      <c r="AH618" s="100"/>
      <c r="AI618" s="100"/>
      <c r="AJ618" s="100"/>
      <c r="AK618" s="100"/>
      <c r="AL618" s="100"/>
      <c r="AM618" s="100"/>
      <c r="AN618" s="100"/>
      <c r="AO618" s="100"/>
      <c r="AP618" s="100"/>
    </row>
    <row r="619" spans="1:42" ht="34.5" hidden="1" customHeight="1">
      <c r="A619" s="100"/>
      <c r="B619" s="101"/>
      <c r="C619" s="100"/>
      <c r="D619" s="100"/>
      <c r="E619" s="100"/>
      <c r="F619" s="100"/>
      <c r="G619" s="102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3"/>
      <c r="T619" s="100"/>
      <c r="U619" s="100"/>
      <c r="V619" s="100"/>
      <c r="W619" s="100"/>
      <c r="X619" s="100"/>
      <c r="Y619" s="100"/>
      <c r="Z619" s="100"/>
      <c r="AA619" s="100"/>
      <c r="AB619" s="100"/>
      <c r="AC619" s="100"/>
      <c r="AD619" s="100"/>
      <c r="AE619" s="100"/>
      <c r="AF619" s="100"/>
      <c r="AG619" s="100"/>
      <c r="AH619" s="100"/>
      <c r="AI619" s="100"/>
      <c r="AJ619" s="100"/>
      <c r="AK619" s="100"/>
      <c r="AL619" s="100"/>
      <c r="AM619" s="100"/>
      <c r="AN619" s="100"/>
      <c r="AO619" s="100"/>
      <c r="AP619" s="100"/>
    </row>
    <row r="620" spans="1:42" ht="34.5" hidden="1" customHeight="1">
      <c r="A620" s="100"/>
      <c r="B620" s="101"/>
      <c r="C620" s="100"/>
      <c r="D620" s="100"/>
      <c r="E620" s="100"/>
      <c r="F620" s="100"/>
      <c r="G620" s="102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3"/>
      <c r="T620" s="100"/>
      <c r="U620" s="100"/>
      <c r="V620" s="100"/>
      <c r="W620" s="100"/>
      <c r="X620" s="100"/>
      <c r="Y620" s="100"/>
      <c r="Z620" s="100"/>
      <c r="AA620" s="100"/>
      <c r="AB620" s="100"/>
      <c r="AC620" s="100"/>
      <c r="AD620" s="100"/>
      <c r="AE620" s="100"/>
      <c r="AF620" s="100"/>
      <c r="AG620" s="100"/>
      <c r="AH620" s="100"/>
      <c r="AI620" s="100"/>
      <c r="AJ620" s="100"/>
      <c r="AK620" s="100"/>
      <c r="AL620" s="100"/>
      <c r="AM620" s="100"/>
      <c r="AN620" s="100"/>
      <c r="AO620" s="100"/>
      <c r="AP620" s="100"/>
    </row>
    <row r="621" spans="1:42" ht="34.5" hidden="1" customHeight="1">
      <c r="A621" s="100"/>
      <c r="B621" s="101"/>
      <c r="C621" s="100"/>
      <c r="D621" s="100"/>
      <c r="E621" s="100"/>
      <c r="F621" s="100"/>
      <c r="G621" s="102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3"/>
      <c r="T621" s="100"/>
      <c r="U621" s="100"/>
      <c r="V621" s="100"/>
      <c r="W621" s="100"/>
      <c r="X621" s="100"/>
      <c r="Y621" s="100"/>
      <c r="Z621" s="100"/>
      <c r="AA621" s="100"/>
      <c r="AB621" s="100"/>
      <c r="AC621" s="100"/>
      <c r="AD621" s="100"/>
      <c r="AE621" s="100"/>
      <c r="AF621" s="100"/>
      <c r="AG621" s="100"/>
      <c r="AH621" s="100"/>
      <c r="AI621" s="100"/>
      <c r="AJ621" s="100"/>
      <c r="AK621" s="100"/>
      <c r="AL621" s="100"/>
      <c r="AM621" s="100"/>
      <c r="AN621" s="100"/>
      <c r="AO621" s="100"/>
      <c r="AP621" s="100"/>
    </row>
    <row r="622" spans="1:42" ht="34.5" hidden="1" customHeight="1">
      <c r="A622" s="100"/>
      <c r="B622" s="101"/>
      <c r="C622" s="100"/>
      <c r="D622" s="100"/>
      <c r="E622" s="100"/>
      <c r="F622" s="100"/>
      <c r="G622" s="102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3"/>
      <c r="T622" s="100"/>
      <c r="U622" s="100"/>
      <c r="V622" s="100"/>
      <c r="W622" s="100"/>
      <c r="X622" s="100"/>
      <c r="Y622" s="100"/>
      <c r="Z622" s="100"/>
      <c r="AA622" s="100"/>
      <c r="AB622" s="100"/>
      <c r="AC622" s="100"/>
      <c r="AD622" s="100"/>
      <c r="AE622" s="100"/>
      <c r="AF622" s="100"/>
      <c r="AG622" s="100"/>
      <c r="AH622" s="100"/>
      <c r="AI622" s="100"/>
      <c r="AJ622" s="100"/>
      <c r="AK622" s="100"/>
      <c r="AL622" s="100"/>
      <c r="AM622" s="100"/>
      <c r="AN622" s="100"/>
      <c r="AO622" s="100"/>
      <c r="AP622" s="100"/>
    </row>
    <row r="623" spans="1:42" ht="34.5" hidden="1" customHeight="1">
      <c r="A623" s="100"/>
      <c r="B623" s="101"/>
      <c r="C623" s="100"/>
      <c r="D623" s="100"/>
      <c r="E623" s="100"/>
      <c r="F623" s="100"/>
      <c r="G623" s="102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3"/>
      <c r="T623" s="100"/>
      <c r="U623" s="100"/>
      <c r="V623" s="100"/>
      <c r="W623" s="100"/>
      <c r="X623" s="100"/>
      <c r="Y623" s="100"/>
      <c r="Z623" s="100"/>
      <c r="AA623" s="100"/>
      <c r="AB623" s="100"/>
      <c r="AC623" s="100"/>
      <c r="AD623" s="100"/>
      <c r="AE623" s="100"/>
      <c r="AF623" s="100"/>
      <c r="AG623" s="100"/>
      <c r="AH623" s="100"/>
      <c r="AI623" s="100"/>
      <c r="AJ623" s="100"/>
      <c r="AK623" s="100"/>
      <c r="AL623" s="100"/>
      <c r="AM623" s="100"/>
      <c r="AN623" s="100"/>
      <c r="AO623" s="100"/>
      <c r="AP623" s="100"/>
    </row>
    <row r="624" spans="1:42" ht="34.5" hidden="1" customHeight="1">
      <c r="A624" s="100"/>
      <c r="B624" s="101"/>
      <c r="C624" s="100"/>
      <c r="D624" s="100"/>
      <c r="E624" s="100"/>
      <c r="F624" s="100"/>
      <c r="G624" s="102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3"/>
      <c r="T624" s="100"/>
      <c r="U624" s="100"/>
      <c r="V624" s="100"/>
      <c r="W624" s="100"/>
      <c r="X624" s="100"/>
      <c r="Y624" s="100"/>
      <c r="Z624" s="100"/>
      <c r="AA624" s="100"/>
      <c r="AB624" s="100"/>
      <c r="AC624" s="100"/>
      <c r="AD624" s="100"/>
      <c r="AE624" s="100"/>
      <c r="AF624" s="100"/>
      <c r="AG624" s="100"/>
      <c r="AH624" s="100"/>
      <c r="AI624" s="100"/>
      <c r="AJ624" s="100"/>
      <c r="AK624" s="100"/>
      <c r="AL624" s="100"/>
      <c r="AM624" s="100"/>
      <c r="AN624" s="100"/>
      <c r="AO624" s="100"/>
      <c r="AP624" s="100"/>
    </row>
    <row r="625" spans="1:42" ht="34.5" hidden="1" customHeight="1">
      <c r="A625" s="100"/>
      <c r="B625" s="101"/>
      <c r="C625" s="100"/>
      <c r="D625" s="100"/>
      <c r="E625" s="100"/>
      <c r="F625" s="100"/>
      <c r="G625" s="102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3"/>
      <c r="T625" s="100"/>
      <c r="U625" s="100"/>
      <c r="V625" s="100"/>
      <c r="W625" s="100"/>
      <c r="X625" s="100"/>
      <c r="Y625" s="100"/>
      <c r="Z625" s="100"/>
      <c r="AA625" s="100"/>
      <c r="AB625" s="100"/>
      <c r="AC625" s="100"/>
      <c r="AD625" s="100"/>
      <c r="AE625" s="100"/>
      <c r="AF625" s="100"/>
      <c r="AG625" s="100"/>
      <c r="AH625" s="100"/>
      <c r="AI625" s="100"/>
      <c r="AJ625" s="100"/>
      <c r="AK625" s="100"/>
      <c r="AL625" s="100"/>
      <c r="AM625" s="100"/>
      <c r="AN625" s="100"/>
      <c r="AO625" s="100"/>
      <c r="AP625" s="100"/>
    </row>
    <row r="626" spans="1:42" ht="34.5" hidden="1" customHeight="1">
      <c r="A626" s="100"/>
      <c r="B626" s="101"/>
      <c r="C626" s="100"/>
      <c r="D626" s="100"/>
      <c r="E626" s="100"/>
      <c r="F626" s="100"/>
      <c r="G626" s="102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3"/>
      <c r="T626" s="100"/>
      <c r="U626" s="100"/>
      <c r="V626" s="100"/>
      <c r="W626" s="100"/>
      <c r="X626" s="100"/>
      <c r="Y626" s="100"/>
      <c r="Z626" s="100"/>
      <c r="AA626" s="100"/>
      <c r="AB626" s="100"/>
      <c r="AC626" s="100"/>
      <c r="AD626" s="100"/>
      <c r="AE626" s="100"/>
      <c r="AF626" s="100"/>
      <c r="AG626" s="100"/>
      <c r="AH626" s="100"/>
      <c r="AI626" s="100"/>
      <c r="AJ626" s="100"/>
      <c r="AK626" s="100"/>
      <c r="AL626" s="100"/>
      <c r="AM626" s="100"/>
      <c r="AN626" s="100"/>
      <c r="AO626" s="100"/>
      <c r="AP626" s="100"/>
    </row>
    <row r="627" spans="1:42" ht="34.5" hidden="1" customHeight="1">
      <c r="A627" s="100"/>
      <c r="B627" s="101"/>
      <c r="C627" s="100"/>
      <c r="D627" s="100"/>
      <c r="E627" s="100"/>
      <c r="F627" s="100"/>
      <c r="G627" s="102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3"/>
      <c r="T627" s="100"/>
      <c r="U627" s="100"/>
      <c r="V627" s="100"/>
      <c r="W627" s="100"/>
      <c r="X627" s="100"/>
      <c r="Y627" s="100"/>
      <c r="Z627" s="100"/>
      <c r="AA627" s="100"/>
      <c r="AB627" s="100"/>
      <c r="AC627" s="100"/>
      <c r="AD627" s="100"/>
      <c r="AE627" s="100"/>
      <c r="AF627" s="100"/>
      <c r="AG627" s="100"/>
      <c r="AH627" s="100"/>
      <c r="AI627" s="100"/>
      <c r="AJ627" s="100"/>
      <c r="AK627" s="100"/>
      <c r="AL627" s="100"/>
      <c r="AM627" s="100"/>
      <c r="AN627" s="100"/>
      <c r="AO627" s="100"/>
      <c r="AP627" s="100"/>
    </row>
    <row r="628" spans="1:42" ht="34.5" hidden="1" customHeight="1">
      <c r="A628" s="100"/>
      <c r="B628" s="101"/>
      <c r="C628" s="100"/>
      <c r="D628" s="100"/>
      <c r="E628" s="100"/>
      <c r="F628" s="100"/>
      <c r="G628" s="102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3"/>
      <c r="T628" s="100"/>
      <c r="U628" s="100"/>
      <c r="V628" s="100"/>
      <c r="W628" s="100"/>
      <c r="X628" s="100"/>
      <c r="Y628" s="100"/>
      <c r="Z628" s="100"/>
      <c r="AA628" s="100"/>
      <c r="AB628" s="100"/>
      <c r="AC628" s="100"/>
      <c r="AD628" s="100"/>
      <c r="AE628" s="100"/>
      <c r="AF628" s="100"/>
      <c r="AG628" s="100"/>
      <c r="AH628" s="100"/>
      <c r="AI628" s="100"/>
      <c r="AJ628" s="100"/>
      <c r="AK628" s="100"/>
      <c r="AL628" s="100"/>
      <c r="AM628" s="100"/>
      <c r="AN628" s="100"/>
      <c r="AO628" s="100"/>
      <c r="AP628" s="100"/>
    </row>
    <row r="629" spans="1:42" ht="34.5" hidden="1" customHeight="1">
      <c r="A629" s="100"/>
      <c r="B629" s="101"/>
      <c r="C629" s="100"/>
      <c r="D629" s="100"/>
      <c r="E629" s="100"/>
      <c r="F629" s="100"/>
      <c r="G629" s="102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3"/>
      <c r="T629" s="100"/>
      <c r="U629" s="100"/>
      <c r="V629" s="100"/>
      <c r="W629" s="100"/>
      <c r="X629" s="100"/>
      <c r="Y629" s="100"/>
      <c r="Z629" s="100"/>
      <c r="AA629" s="100"/>
      <c r="AB629" s="100"/>
      <c r="AC629" s="100"/>
      <c r="AD629" s="100"/>
      <c r="AE629" s="100"/>
      <c r="AF629" s="100"/>
      <c r="AG629" s="100"/>
      <c r="AH629" s="100"/>
      <c r="AI629" s="100"/>
      <c r="AJ629" s="100"/>
      <c r="AK629" s="100"/>
      <c r="AL629" s="100"/>
      <c r="AM629" s="100"/>
      <c r="AN629" s="100"/>
      <c r="AO629" s="100"/>
      <c r="AP629" s="100"/>
    </row>
    <row r="630" spans="1:42" ht="34.5" hidden="1" customHeight="1">
      <c r="A630" s="100"/>
      <c r="B630" s="101"/>
      <c r="C630" s="100"/>
      <c r="D630" s="100"/>
      <c r="E630" s="100"/>
      <c r="F630" s="100"/>
      <c r="G630" s="102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3"/>
      <c r="T630" s="100"/>
      <c r="U630" s="100"/>
      <c r="V630" s="100"/>
      <c r="W630" s="100"/>
      <c r="X630" s="100"/>
      <c r="Y630" s="100"/>
      <c r="Z630" s="100"/>
      <c r="AA630" s="100"/>
      <c r="AB630" s="100"/>
      <c r="AC630" s="100"/>
      <c r="AD630" s="100"/>
      <c r="AE630" s="100"/>
      <c r="AF630" s="100"/>
      <c r="AG630" s="100"/>
      <c r="AH630" s="100"/>
      <c r="AI630" s="100"/>
      <c r="AJ630" s="100"/>
      <c r="AK630" s="100"/>
      <c r="AL630" s="100"/>
      <c r="AM630" s="100"/>
      <c r="AN630" s="100"/>
      <c r="AO630" s="100"/>
      <c r="AP630" s="100"/>
    </row>
    <row r="631" spans="1:42" ht="34.5" hidden="1" customHeight="1">
      <c r="A631" s="100"/>
      <c r="B631" s="101"/>
      <c r="C631" s="100"/>
      <c r="D631" s="100"/>
      <c r="E631" s="100"/>
      <c r="F631" s="100"/>
      <c r="G631" s="102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3"/>
      <c r="T631" s="100"/>
      <c r="U631" s="100"/>
      <c r="V631" s="100"/>
      <c r="W631" s="100"/>
      <c r="X631" s="100"/>
      <c r="Y631" s="100"/>
      <c r="Z631" s="100"/>
      <c r="AA631" s="100"/>
      <c r="AB631" s="100"/>
      <c r="AC631" s="100"/>
      <c r="AD631" s="100"/>
      <c r="AE631" s="100"/>
      <c r="AF631" s="100"/>
      <c r="AG631" s="100"/>
      <c r="AH631" s="100"/>
      <c r="AI631" s="100"/>
      <c r="AJ631" s="100"/>
      <c r="AK631" s="100"/>
      <c r="AL631" s="100"/>
      <c r="AM631" s="100"/>
      <c r="AN631" s="100"/>
      <c r="AO631" s="100"/>
      <c r="AP631" s="100"/>
    </row>
    <row r="632" spans="1:42" ht="34.5" hidden="1" customHeight="1">
      <c r="A632" s="100"/>
      <c r="B632" s="101"/>
      <c r="C632" s="100"/>
      <c r="D632" s="100"/>
      <c r="E632" s="100"/>
      <c r="F632" s="100"/>
      <c r="G632" s="102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3"/>
      <c r="T632" s="100"/>
      <c r="U632" s="100"/>
      <c r="V632" s="100"/>
      <c r="W632" s="100"/>
      <c r="X632" s="100"/>
      <c r="Y632" s="100"/>
      <c r="Z632" s="100"/>
      <c r="AA632" s="100"/>
      <c r="AB632" s="100"/>
      <c r="AC632" s="100"/>
      <c r="AD632" s="100"/>
      <c r="AE632" s="100"/>
      <c r="AF632" s="100"/>
      <c r="AG632" s="100"/>
      <c r="AH632" s="100"/>
      <c r="AI632" s="100"/>
      <c r="AJ632" s="100"/>
      <c r="AK632" s="100"/>
      <c r="AL632" s="100"/>
      <c r="AM632" s="100"/>
      <c r="AN632" s="100"/>
      <c r="AO632" s="100"/>
      <c r="AP632" s="100"/>
    </row>
    <row r="633" spans="1:42" ht="34.5" hidden="1" customHeight="1">
      <c r="A633" s="100"/>
      <c r="B633" s="101"/>
      <c r="C633" s="100"/>
      <c r="D633" s="100"/>
      <c r="E633" s="100"/>
      <c r="F633" s="100"/>
      <c r="G633" s="102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3"/>
      <c r="T633" s="100"/>
      <c r="U633" s="100"/>
      <c r="V633" s="100"/>
      <c r="W633" s="100"/>
      <c r="X633" s="100"/>
      <c r="Y633" s="100"/>
      <c r="Z633" s="100"/>
      <c r="AA633" s="100"/>
      <c r="AB633" s="100"/>
      <c r="AC633" s="100"/>
      <c r="AD633" s="100"/>
      <c r="AE633" s="100"/>
      <c r="AF633" s="100"/>
      <c r="AG633" s="100"/>
      <c r="AH633" s="100"/>
      <c r="AI633" s="100"/>
      <c r="AJ633" s="100"/>
      <c r="AK633" s="100"/>
      <c r="AL633" s="100"/>
      <c r="AM633" s="100"/>
      <c r="AN633" s="100"/>
      <c r="AO633" s="100"/>
      <c r="AP633" s="100"/>
    </row>
    <row r="634" spans="1:42" ht="34.5" hidden="1" customHeight="1">
      <c r="A634" s="100"/>
      <c r="B634" s="101"/>
      <c r="C634" s="100"/>
      <c r="D634" s="100"/>
      <c r="E634" s="100"/>
      <c r="F634" s="100"/>
      <c r="G634" s="102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3"/>
      <c r="T634" s="100"/>
      <c r="U634" s="100"/>
      <c r="V634" s="100"/>
      <c r="W634" s="100"/>
      <c r="X634" s="100"/>
      <c r="Y634" s="100"/>
      <c r="Z634" s="100"/>
      <c r="AA634" s="100"/>
      <c r="AB634" s="100"/>
      <c r="AC634" s="100"/>
      <c r="AD634" s="100"/>
      <c r="AE634" s="100"/>
      <c r="AF634" s="100"/>
      <c r="AG634" s="100"/>
      <c r="AH634" s="100"/>
      <c r="AI634" s="100"/>
      <c r="AJ634" s="100"/>
      <c r="AK634" s="100"/>
      <c r="AL634" s="100"/>
      <c r="AM634" s="100"/>
      <c r="AN634" s="100"/>
      <c r="AO634" s="100"/>
      <c r="AP634" s="100"/>
    </row>
    <row r="635" spans="1:42" ht="34.5" hidden="1" customHeight="1">
      <c r="A635" s="100"/>
      <c r="B635" s="101"/>
      <c r="C635" s="100"/>
      <c r="D635" s="100"/>
      <c r="E635" s="100"/>
      <c r="F635" s="100"/>
      <c r="G635" s="102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3"/>
      <c r="T635" s="100"/>
      <c r="U635" s="100"/>
      <c r="V635" s="100"/>
      <c r="W635" s="100"/>
      <c r="X635" s="100"/>
      <c r="Y635" s="100"/>
      <c r="Z635" s="100"/>
      <c r="AA635" s="100"/>
      <c r="AB635" s="100"/>
      <c r="AC635" s="100"/>
      <c r="AD635" s="100"/>
      <c r="AE635" s="100"/>
      <c r="AF635" s="100"/>
      <c r="AG635" s="100"/>
      <c r="AH635" s="100"/>
      <c r="AI635" s="100"/>
      <c r="AJ635" s="100"/>
      <c r="AK635" s="100"/>
      <c r="AL635" s="100"/>
      <c r="AM635" s="100"/>
      <c r="AN635" s="100"/>
      <c r="AO635" s="100"/>
      <c r="AP635" s="100"/>
    </row>
    <row r="636" spans="1:42" ht="34.5" hidden="1" customHeight="1">
      <c r="A636" s="100"/>
      <c r="B636" s="101"/>
      <c r="C636" s="100"/>
      <c r="D636" s="100"/>
      <c r="E636" s="100"/>
      <c r="F636" s="100"/>
      <c r="G636" s="102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3"/>
      <c r="T636" s="100"/>
      <c r="U636" s="100"/>
      <c r="V636" s="100"/>
      <c r="W636" s="100"/>
      <c r="X636" s="100"/>
      <c r="Y636" s="100"/>
      <c r="Z636" s="100"/>
      <c r="AA636" s="100"/>
      <c r="AB636" s="100"/>
      <c r="AC636" s="100"/>
      <c r="AD636" s="100"/>
      <c r="AE636" s="100"/>
      <c r="AF636" s="100"/>
      <c r="AG636" s="100"/>
      <c r="AH636" s="100"/>
      <c r="AI636" s="100"/>
      <c r="AJ636" s="100"/>
      <c r="AK636" s="100"/>
      <c r="AL636" s="100"/>
      <c r="AM636" s="100"/>
      <c r="AN636" s="100"/>
      <c r="AO636" s="100"/>
      <c r="AP636" s="100"/>
    </row>
    <row r="637" spans="1:42" ht="34.5" hidden="1" customHeight="1">
      <c r="A637" s="100"/>
      <c r="B637" s="101"/>
      <c r="C637" s="100"/>
      <c r="D637" s="100"/>
      <c r="E637" s="100"/>
      <c r="F637" s="100"/>
      <c r="G637" s="102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3"/>
      <c r="T637" s="100"/>
      <c r="U637" s="100"/>
      <c r="V637" s="100"/>
      <c r="W637" s="100"/>
      <c r="X637" s="100"/>
      <c r="Y637" s="100"/>
      <c r="Z637" s="100"/>
      <c r="AA637" s="100"/>
      <c r="AB637" s="100"/>
      <c r="AC637" s="100"/>
      <c r="AD637" s="100"/>
      <c r="AE637" s="100"/>
      <c r="AF637" s="100"/>
      <c r="AG637" s="100"/>
      <c r="AH637" s="100"/>
      <c r="AI637" s="100"/>
      <c r="AJ637" s="100"/>
      <c r="AK637" s="100"/>
      <c r="AL637" s="100"/>
      <c r="AM637" s="100"/>
      <c r="AN637" s="100"/>
      <c r="AO637" s="100"/>
      <c r="AP637" s="100"/>
    </row>
    <row r="638" spans="1:42" ht="34.5" hidden="1" customHeight="1">
      <c r="A638" s="100"/>
      <c r="B638" s="101"/>
      <c r="C638" s="100"/>
      <c r="D638" s="100"/>
      <c r="E638" s="100"/>
      <c r="F638" s="100"/>
      <c r="G638" s="102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3"/>
      <c r="T638" s="100"/>
      <c r="U638" s="100"/>
      <c r="V638" s="100"/>
      <c r="W638" s="100"/>
      <c r="X638" s="100"/>
      <c r="Y638" s="100"/>
      <c r="Z638" s="100"/>
      <c r="AA638" s="100"/>
      <c r="AB638" s="100"/>
      <c r="AC638" s="100"/>
      <c r="AD638" s="100"/>
      <c r="AE638" s="100"/>
      <c r="AF638" s="100"/>
      <c r="AG638" s="100"/>
      <c r="AH638" s="100"/>
      <c r="AI638" s="100"/>
      <c r="AJ638" s="100"/>
      <c r="AK638" s="100"/>
      <c r="AL638" s="100"/>
      <c r="AM638" s="100"/>
      <c r="AN638" s="100"/>
      <c r="AO638" s="100"/>
      <c r="AP638" s="100"/>
    </row>
    <row r="639" spans="1:42" ht="34.5" hidden="1" customHeight="1">
      <c r="A639" s="100"/>
      <c r="B639" s="101"/>
      <c r="C639" s="100"/>
      <c r="D639" s="100"/>
      <c r="E639" s="100"/>
      <c r="F639" s="100"/>
      <c r="G639" s="102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3"/>
      <c r="T639" s="100"/>
      <c r="U639" s="100"/>
      <c r="V639" s="100"/>
      <c r="W639" s="100"/>
      <c r="X639" s="100"/>
      <c r="Y639" s="100"/>
      <c r="Z639" s="100"/>
      <c r="AA639" s="100"/>
      <c r="AB639" s="100"/>
      <c r="AC639" s="100"/>
      <c r="AD639" s="100"/>
      <c r="AE639" s="100"/>
      <c r="AF639" s="100"/>
      <c r="AG639" s="100"/>
      <c r="AH639" s="100"/>
      <c r="AI639" s="100"/>
      <c r="AJ639" s="100"/>
      <c r="AK639" s="100"/>
      <c r="AL639" s="100"/>
      <c r="AM639" s="100"/>
      <c r="AN639" s="100"/>
      <c r="AO639" s="100"/>
      <c r="AP639" s="100"/>
    </row>
    <row r="640" spans="1:42" ht="34.5" hidden="1" customHeight="1">
      <c r="A640" s="100"/>
      <c r="B640" s="101"/>
      <c r="C640" s="100"/>
      <c r="D640" s="100"/>
      <c r="E640" s="100"/>
      <c r="F640" s="100"/>
      <c r="G640" s="102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3"/>
      <c r="T640" s="100"/>
      <c r="U640" s="100"/>
      <c r="V640" s="100"/>
      <c r="W640" s="100"/>
      <c r="X640" s="100"/>
      <c r="Y640" s="100"/>
      <c r="Z640" s="100"/>
      <c r="AA640" s="100"/>
      <c r="AB640" s="100"/>
      <c r="AC640" s="100"/>
      <c r="AD640" s="100"/>
      <c r="AE640" s="100"/>
      <c r="AF640" s="100"/>
      <c r="AG640" s="100"/>
      <c r="AH640" s="100"/>
      <c r="AI640" s="100"/>
      <c r="AJ640" s="100"/>
      <c r="AK640" s="100"/>
      <c r="AL640" s="100"/>
      <c r="AM640" s="100"/>
      <c r="AN640" s="100"/>
      <c r="AO640" s="100"/>
      <c r="AP640" s="100"/>
    </row>
    <row r="641" spans="1:42" ht="34.5" hidden="1" customHeight="1">
      <c r="A641" s="100"/>
      <c r="B641" s="101"/>
      <c r="C641" s="100"/>
      <c r="D641" s="100"/>
      <c r="E641" s="100"/>
      <c r="F641" s="100"/>
      <c r="G641" s="102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3"/>
      <c r="T641" s="100"/>
      <c r="U641" s="100"/>
      <c r="V641" s="100"/>
      <c r="W641" s="100"/>
      <c r="X641" s="100"/>
      <c r="Y641" s="100"/>
      <c r="Z641" s="100"/>
      <c r="AA641" s="100"/>
      <c r="AB641" s="100"/>
      <c r="AC641" s="100"/>
      <c r="AD641" s="100"/>
      <c r="AE641" s="100"/>
      <c r="AF641" s="100"/>
      <c r="AG641" s="100"/>
      <c r="AH641" s="100"/>
      <c r="AI641" s="100"/>
      <c r="AJ641" s="100"/>
      <c r="AK641" s="100"/>
      <c r="AL641" s="100"/>
      <c r="AM641" s="100"/>
      <c r="AN641" s="100"/>
      <c r="AO641" s="100"/>
      <c r="AP641" s="100"/>
    </row>
    <row r="642" spans="1:42" ht="34.5" hidden="1" customHeight="1">
      <c r="A642" s="100"/>
      <c r="B642" s="101"/>
      <c r="C642" s="100"/>
      <c r="D642" s="100"/>
      <c r="E642" s="100"/>
      <c r="F642" s="100"/>
      <c r="G642" s="102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3"/>
      <c r="T642" s="100"/>
      <c r="U642" s="100"/>
      <c r="V642" s="100"/>
      <c r="W642" s="100"/>
      <c r="X642" s="100"/>
      <c r="Y642" s="100"/>
      <c r="Z642" s="100"/>
      <c r="AA642" s="100"/>
      <c r="AB642" s="100"/>
      <c r="AC642" s="100"/>
      <c r="AD642" s="100"/>
      <c r="AE642" s="100"/>
      <c r="AF642" s="100"/>
      <c r="AG642" s="100"/>
      <c r="AH642" s="100"/>
      <c r="AI642" s="100"/>
      <c r="AJ642" s="100"/>
      <c r="AK642" s="100"/>
      <c r="AL642" s="100"/>
      <c r="AM642" s="100"/>
      <c r="AN642" s="100"/>
      <c r="AO642" s="100"/>
      <c r="AP642" s="100"/>
    </row>
    <row r="643" spans="1:42" ht="34.5" hidden="1" customHeight="1">
      <c r="A643" s="100"/>
      <c r="B643" s="101"/>
      <c r="C643" s="100"/>
      <c r="D643" s="100"/>
      <c r="E643" s="100"/>
      <c r="F643" s="100"/>
      <c r="G643" s="102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3"/>
      <c r="T643" s="100"/>
      <c r="U643" s="100"/>
      <c r="V643" s="100"/>
      <c r="W643" s="100"/>
      <c r="X643" s="100"/>
      <c r="Y643" s="100"/>
      <c r="Z643" s="100"/>
      <c r="AA643" s="100"/>
      <c r="AB643" s="100"/>
      <c r="AC643" s="100"/>
      <c r="AD643" s="100"/>
      <c r="AE643" s="100"/>
      <c r="AF643" s="100"/>
      <c r="AG643" s="100"/>
      <c r="AH643" s="100"/>
      <c r="AI643" s="100"/>
      <c r="AJ643" s="100"/>
      <c r="AK643" s="100"/>
      <c r="AL643" s="100"/>
      <c r="AM643" s="100"/>
      <c r="AN643" s="100"/>
      <c r="AO643" s="100"/>
      <c r="AP643" s="100"/>
    </row>
    <row r="644" spans="1:42" ht="34.5" hidden="1" customHeight="1">
      <c r="A644" s="100"/>
      <c r="B644" s="101"/>
      <c r="C644" s="100"/>
      <c r="D644" s="100"/>
      <c r="E644" s="100"/>
      <c r="F644" s="100"/>
      <c r="G644" s="102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3"/>
      <c r="T644" s="100"/>
      <c r="U644" s="100"/>
      <c r="V644" s="100"/>
      <c r="W644" s="100"/>
      <c r="X644" s="100"/>
      <c r="Y644" s="100"/>
      <c r="Z644" s="100"/>
      <c r="AA644" s="100"/>
      <c r="AB644" s="100"/>
      <c r="AC644" s="100"/>
      <c r="AD644" s="100"/>
      <c r="AE644" s="100"/>
      <c r="AF644" s="100"/>
      <c r="AG644" s="100"/>
      <c r="AH644" s="100"/>
      <c r="AI644" s="100"/>
      <c r="AJ644" s="100"/>
      <c r="AK644" s="100"/>
      <c r="AL644" s="100"/>
      <c r="AM644" s="100"/>
      <c r="AN644" s="100"/>
      <c r="AO644" s="100"/>
      <c r="AP644" s="100"/>
    </row>
    <row r="645" spans="1:42" ht="34.5" hidden="1" customHeight="1">
      <c r="A645" s="100"/>
      <c r="B645" s="101"/>
      <c r="C645" s="100"/>
      <c r="D645" s="100"/>
      <c r="E645" s="100"/>
      <c r="F645" s="100"/>
      <c r="G645" s="102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3"/>
      <c r="T645" s="100"/>
      <c r="U645" s="100"/>
      <c r="V645" s="100"/>
      <c r="W645" s="100"/>
      <c r="X645" s="100"/>
      <c r="Y645" s="100"/>
      <c r="Z645" s="100"/>
      <c r="AA645" s="100"/>
      <c r="AB645" s="100"/>
      <c r="AC645" s="100"/>
      <c r="AD645" s="100"/>
      <c r="AE645" s="100"/>
      <c r="AF645" s="100"/>
      <c r="AG645" s="100"/>
      <c r="AH645" s="100"/>
      <c r="AI645" s="100"/>
      <c r="AJ645" s="100"/>
      <c r="AK645" s="100"/>
      <c r="AL645" s="100"/>
      <c r="AM645" s="100"/>
      <c r="AN645" s="100"/>
      <c r="AO645" s="100"/>
      <c r="AP645" s="100"/>
    </row>
    <row r="646" spans="1:42" ht="34.5" hidden="1" customHeight="1">
      <c r="A646" s="100"/>
      <c r="B646" s="101"/>
      <c r="C646" s="100"/>
      <c r="D646" s="100"/>
      <c r="E646" s="100"/>
      <c r="F646" s="100"/>
      <c r="G646" s="102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3"/>
      <c r="T646" s="100"/>
      <c r="U646" s="100"/>
      <c r="V646" s="100"/>
      <c r="W646" s="100"/>
      <c r="X646" s="100"/>
      <c r="Y646" s="100"/>
      <c r="Z646" s="100"/>
      <c r="AA646" s="100"/>
      <c r="AB646" s="100"/>
      <c r="AC646" s="100"/>
      <c r="AD646" s="100"/>
      <c r="AE646" s="100"/>
      <c r="AF646" s="100"/>
      <c r="AG646" s="100"/>
      <c r="AH646" s="100"/>
      <c r="AI646" s="100"/>
      <c r="AJ646" s="100"/>
      <c r="AK646" s="100"/>
      <c r="AL646" s="100"/>
      <c r="AM646" s="100"/>
      <c r="AN646" s="100"/>
      <c r="AO646" s="100"/>
      <c r="AP646" s="100"/>
    </row>
    <row r="647" spans="1:42" ht="34.5" hidden="1" customHeight="1">
      <c r="A647" s="100"/>
      <c r="B647" s="101"/>
      <c r="C647" s="100"/>
      <c r="D647" s="100"/>
      <c r="E647" s="100"/>
      <c r="F647" s="100"/>
      <c r="G647" s="102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3"/>
      <c r="T647" s="100"/>
      <c r="U647" s="100"/>
      <c r="V647" s="100"/>
      <c r="W647" s="100"/>
      <c r="X647" s="100"/>
      <c r="Y647" s="100"/>
      <c r="Z647" s="100"/>
      <c r="AA647" s="100"/>
      <c r="AB647" s="100"/>
      <c r="AC647" s="100"/>
      <c r="AD647" s="100"/>
      <c r="AE647" s="100"/>
      <c r="AF647" s="100"/>
      <c r="AG647" s="100"/>
      <c r="AH647" s="100"/>
      <c r="AI647" s="100"/>
      <c r="AJ647" s="100"/>
      <c r="AK647" s="100"/>
      <c r="AL647" s="100"/>
      <c r="AM647" s="100"/>
      <c r="AN647" s="100"/>
      <c r="AO647" s="100"/>
      <c r="AP647" s="100"/>
    </row>
    <row r="648" spans="1:42" ht="34.5" hidden="1" customHeight="1">
      <c r="A648" s="100"/>
      <c r="B648" s="101"/>
      <c r="C648" s="100"/>
      <c r="D648" s="100"/>
      <c r="E648" s="100"/>
      <c r="F648" s="100"/>
      <c r="G648" s="102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3"/>
      <c r="T648" s="100"/>
      <c r="U648" s="100"/>
      <c r="V648" s="100"/>
      <c r="W648" s="100"/>
      <c r="X648" s="100"/>
      <c r="Y648" s="100"/>
      <c r="Z648" s="100"/>
      <c r="AA648" s="100"/>
      <c r="AB648" s="100"/>
      <c r="AC648" s="100"/>
      <c r="AD648" s="100"/>
      <c r="AE648" s="100"/>
      <c r="AF648" s="100"/>
      <c r="AG648" s="100"/>
      <c r="AH648" s="100"/>
      <c r="AI648" s="100"/>
      <c r="AJ648" s="100"/>
      <c r="AK648" s="100"/>
      <c r="AL648" s="100"/>
      <c r="AM648" s="100"/>
      <c r="AN648" s="100"/>
      <c r="AO648" s="100"/>
      <c r="AP648" s="100"/>
    </row>
    <row r="649" spans="1:42" ht="34.5" hidden="1" customHeight="1">
      <c r="A649" s="100"/>
      <c r="B649" s="101"/>
      <c r="C649" s="100"/>
      <c r="D649" s="100"/>
      <c r="E649" s="100"/>
      <c r="F649" s="100"/>
      <c r="G649" s="102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3"/>
      <c r="T649" s="100"/>
      <c r="U649" s="100"/>
      <c r="V649" s="100"/>
      <c r="W649" s="100"/>
      <c r="X649" s="100"/>
      <c r="Y649" s="100"/>
      <c r="Z649" s="100"/>
      <c r="AA649" s="100"/>
      <c r="AB649" s="100"/>
      <c r="AC649" s="100"/>
      <c r="AD649" s="100"/>
      <c r="AE649" s="100"/>
      <c r="AF649" s="100"/>
      <c r="AG649" s="100"/>
      <c r="AH649" s="100"/>
      <c r="AI649" s="100"/>
      <c r="AJ649" s="100"/>
      <c r="AK649" s="100"/>
      <c r="AL649" s="100"/>
      <c r="AM649" s="100"/>
      <c r="AN649" s="100"/>
      <c r="AO649" s="100"/>
      <c r="AP649" s="100"/>
    </row>
    <row r="650" spans="1:42" ht="34.5" hidden="1" customHeight="1">
      <c r="A650" s="100"/>
      <c r="B650" s="101"/>
      <c r="C650" s="100"/>
      <c r="D650" s="100"/>
      <c r="E650" s="100"/>
      <c r="F650" s="100"/>
      <c r="G650" s="102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3"/>
      <c r="T650" s="100"/>
      <c r="U650" s="100"/>
      <c r="V650" s="100"/>
      <c r="W650" s="100"/>
      <c r="X650" s="100"/>
      <c r="Y650" s="100"/>
      <c r="Z650" s="100"/>
      <c r="AA650" s="100"/>
      <c r="AB650" s="100"/>
      <c r="AC650" s="100"/>
      <c r="AD650" s="100"/>
      <c r="AE650" s="100"/>
      <c r="AF650" s="100"/>
      <c r="AG650" s="100"/>
      <c r="AH650" s="100"/>
      <c r="AI650" s="100"/>
      <c r="AJ650" s="100"/>
      <c r="AK650" s="100"/>
      <c r="AL650" s="100"/>
      <c r="AM650" s="100"/>
      <c r="AN650" s="100"/>
      <c r="AO650" s="100"/>
      <c r="AP650" s="100"/>
    </row>
    <row r="651" spans="1:42" ht="34.5" hidden="1" customHeight="1">
      <c r="A651" s="100"/>
      <c r="B651" s="101"/>
      <c r="C651" s="100"/>
      <c r="D651" s="100"/>
      <c r="E651" s="100"/>
      <c r="F651" s="100"/>
      <c r="G651" s="102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3"/>
      <c r="T651" s="100"/>
      <c r="U651" s="100"/>
      <c r="V651" s="100"/>
      <c r="W651" s="100"/>
      <c r="X651" s="100"/>
      <c r="Y651" s="100"/>
      <c r="Z651" s="100"/>
      <c r="AA651" s="100"/>
      <c r="AB651" s="100"/>
      <c r="AC651" s="100"/>
      <c r="AD651" s="100"/>
      <c r="AE651" s="100"/>
      <c r="AF651" s="100"/>
      <c r="AG651" s="100"/>
      <c r="AH651" s="100"/>
      <c r="AI651" s="100"/>
      <c r="AJ651" s="100"/>
      <c r="AK651" s="100"/>
      <c r="AL651" s="100"/>
      <c r="AM651" s="100"/>
      <c r="AN651" s="100"/>
      <c r="AO651" s="100"/>
      <c r="AP651" s="100"/>
    </row>
    <row r="652" spans="1:42" ht="34.5" hidden="1" customHeight="1">
      <c r="A652" s="100"/>
      <c r="B652" s="101"/>
      <c r="C652" s="100"/>
      <c r="D652" s="100"/>
      <c r="E652" s="100"/>
      <c r="F652" s="100"/>
      <c r="G652" s="102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3"/>
      <c r="T652" s="100"/>
      <c r="U652" s="100"/>
      <c r="V652" s="100"/>
      <c r="W652" s="100"/>
      <c r="X652" s="100"/>
      <c r="Y652" s="100"/>
      <c r="Z652" s="100"/>
      <c r="AA652" s="100"/>
      <c r="AB652" s="100"/>
      <c r="AC652" s="100"/>
      <c r="AD652" s="100"/>
      <c r="AE652" s="100"/>
      <c r="AF652" s="100"/>
      <c r="AG652" s="100"/>
      <c r="AH652" s="100"/>
      <c r="AI652" s="100"/>
      <c r="AJ652" s="100"/>
      <c r="AK652" s="100"/>
      <c r="AL652" s="100"/>
      <c r="AM652" s="100"/>
      <c r="AN652" s="100"/>
      <c r="AO652" s="100"/>
      <c r="AP652" s="100"/>
    </row>
    <row r="653" spans="1:42" ht="34.5" hidden="1" customHeight="1">
      <c r="A653" s="100"/>
      <c r="B653" s="101"/>
      <c r="C653" s="100"/>
      <c r="D653" s="100"/>
      <c r="E653" s="100"/>
      <c r="F653" s="100"/>
      <c r="G653" s="102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3"/>
      <c r="T653" s="100"/>
      <c r="U653" s="100"/>
      <c r="V653" s="100"/>
      <c r="W653" s="100"/>
      <c r="X653" s="100"/>
      <c r="Y653" s="100"/>
      <c r="Z653" s="100"/>
      <c r="AA653" s="100"/>
      <c r="AB653" s="100"/>
      <c r="AC653" s="100"/>
      <c r="AD653" s="100"/>
      <c r="AE653" s="100"/>
      <c r="AF653" s="100"/>
      <c r="AG653" s="100"/>
      <c r="AH653" s="100"/>
      <c r="AI653" s="100"/>
      <c r="AJ653" s="100"/>
      <c r="AK653" s="100"/>
      <c r="AL653" s="100"/>
      <c r="AM653" s="100"/>
      <c r="AN653" s="100"/>
      <c r="AO653" s="100"/>
      <c r="AP653" s="100"/>
    </row>
    <row r="654" spans="1:42" ht="34.5" hidden="1" customHeight="1">
      <c r="A654" s="100"/>
      <c r="B654" s="101"/>
      <c r="C654" s="100"/>
      <c r="D654" s="100"/>
      <c r="E654" s="100"/>
      <c r="F654" s="100"/>
      <c r="G654" s="102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3"/>
      <c r="T654" s="100"/>
      <c r="U654" s="100"/>
      <c r="V654" s="100"/>
      <c r="W654" s="100"/>
      <c r="X654" s="100"/>
      <c r="Y654" s="100"/>
      <c r="Z654" s="100"/>
      <c r="AA654" s="100"/>
      <c r="AB654" s="100"/>
      <c r="AC654" s="100"/>
      <c r="AD654" s="100"/>
      <c r="AE654" s="100"/>
      <c r="AF654" s="100"/>
      <c r="AG654" s="100"/>
      <c r="AH654" s="100"/>
      <c r="AI654" s="100"/>
      <c r="AJ654" s="100"/>
      <c r="AK654" s="100"/>
      <c r="AL654" s="100"/>
      <c r="AM654" s="100"/>
      <c r="AN654" s="100"/>
      <c r="AO654" s="100"/>
      <c r="AP654" s="100"/>
    </row>
    <row r="655" spans="1:42" ht="34.5" hidden="1" customHeight="1">
      <c r="A655" s="100"/>
      <c r="B655" s="101"/>
      <c r="C655" s="100"/>
      <c r="D655" s="100"/>
      <c r="E655" s="100"/>
      <c r="F655" s="100"/>
      <c r="G655" s="102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3"/>
      <c r="T655" s="100"/>
      <c r="U655" s="100"/>
      <c r="V655" s="100"/>
      <c r="W655" s="100"/>
      <c r="X655" s="100"/>
      <c r="Y655" s="100"/>
      <c r="Z655" s="100"/>
      <c r="AA655" s="100"/>
      <c r="AB655" s="100"/>
      <c r="AC655" s="100"/>
      <c r="AD655" s="100"/>
      <c r="AE655" s="100"/>
      <c r="AF655" s="100"/>
      <c r="AG655" s="100"/>
      <c r="AH655" s="100"/>
      <c r="AI655" s="100"/>
      <c r="AJ655" s="100"/>
      <c r="AK655" s="100"/>
      <c r="AL655" s="100"/>
      <c r="AM655" s="100"/>
      <c r="AN655" s="100"/>
      <c r="AO655" s="100"/>
      <c r="AP655" s="100"/>
    </row>
    <row r="656" spans="1:42" ht="34.5" hidden="1" customHeight="1">
      <c r="A656" s="100"/>
      <c r="B656" s="101"/>
      <c r="C656" s="100"/>
      <c r="D656" s="100"/>
      <c r="E656" s="100"/>
      <c r="F656" s="100"/>
      <c r="G656" s="102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3"/>
      <c r="T656" s="100"/>
      <c r="U656" s="100"/>
      <c r="V656" s="100"/>
      <c r="W656" s="100"/>
      <c r="X656" s="100"/>
      <c r="Y656" s="100"/>
      <c r="Z656" s="100"/>
      <c r="AA656" s="100"/>
      <c r="AB656" s="100"/>
      <c r="AC656" s="100"/>
      <c r="AD656" s="100"/>
      <c r="AE656" s="100"/>
      <c r="AF656" s="100"/>
      <c r="AG656" s="100"/>
      <c r="AH656" s="100"/>
      <c r="AI656" s="100"/>
      <c r="AJ656" s="100"/>
      <c r="AK656" s="100"/>
      <c r="AL656" s="100"/>
      <c r="AM656" s="100"/>
      <c r="AN656" s="100"/>
      <c r="AO656" s="100"/>
      <c r="AP656" s="100"/>
    </row>
    <row r="657" spans="1:42" ht="34.5" hidden="1" customHeight="1">
      <c r="A657" s="100"/>
      <c r="B657" s="101"/>
      <c r="C657" s="100"/>
      <c r="D657" s="100"/>
      <c r="E657" s="100"/>
      <c r="F657" s="100"/>
      <c r="G657" s="102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3"/>
      <c r="T657" s="100"/>
      <c r="U657" s="100"/>
      <c r="V657" s="100"/>
      <c r="W657" s="100"/>
      <c r="X657" s="100"/>
      <c r="Y657" s="100"/>
      <c r="Z657" s="100"/>
      <c r="AA657" s="100"/>
      <c r="AB657" s="100"/>
      <c r="AC657" s="100"/>
      <c r="AD657" s="100"/>
      <c r="AE657" s="100"/>
      <c r="AF657" s="100"/>
      <c r="AG657" s="100"/>
      <c r="AH657" s="100"/>
      <c r="AI657" s="100"/>
      <c r="AJ657" s="100"/>
      <c r="AK657" s="100"/>
      <c r="AL657" s="100"/>
      <c r="AM657" s="100"/>
      <c r="AN657" s="100"/>
      <c r="AO657" s="100"/>
      <c r="AP657" s="100"/>
    </row>
    <row r="658" spans="1:42" ht="34.5" hidden="1" customHeight="1">
      <c r="A658" s="100"/>
      <c r="B658" s="101"/>
      <c r="C658" s="100"/>
      <c r="D658" s="100"/>
      <c r="E658" s="100"/>
      <c r="F658" s="100"/>
      <c r="G658" s="102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3"/>
      <c r="T658" s="100"/>
      <c r="U658" s="100"/>
      <c r="V658" s="100"/>
      <c r="W658" s="100"/>
      <c r="X658" s="100"/>
      <c r="Y658" s="100"/>
      <c r="Z658" s="100"/>
      <c r="AA658" s="100"/>
      <c r="AB658" s="100"/>
      <c r="AC658" s="100"/>
      <c r="AD658" s="100"/>
      <c r="AE658" s="100"/>
      <c r="AF658" s="100"/>
      <c r="AG658" s="100"/>
      <c r="AH658" s="100"/>
      <c r="AI658" s="100"/>
      <c r="AJ658" s="100"/>
      <c r="AK658" s="100"/>
      <c r="AL658" s="100"/>
      <c r="AM658" s="100"/>
      <c r="AN658" s="100"/>
      <c r="AO658" s="100"/>
      <c r="AP658" s="100"/>
    </row>
    <row r="659" spans="1:42" ht="34.5" hidden="1" customHeight="1">
      <c r="A659" s="100"/>
      <c r="B659" s="101"/>
      <c r="C659" s="100"/>
      <c r="D659" s="100"/>
      <c r="E659" s="100"/>
      <c r="F659" s="100"/>
      <c r="G659" s="102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3"/>
      <c r="T659" s="100"/>
      <c r="U659" s="100"/>
      <c r="V659" s="100"/>
      <c r="W659" s="100"/>
      <c r="X659" s="100"/>
      <c r="Y659" s="100"/>
      <c r="Z659" s="100"/>
      <c r="AA659" s="100"/>
      <c r="AB659" s="100"/>
      <c r="AC659" s="100"/>
      <c r="AD659" s="100"/>
      <c r="AE659" s="100"/>
      <c r="AF659" s="100"/>
      <c r="AG659" s="100"/>
      <c r="AH659" s="100"/>
      <c r="AI659" s="100"/>
      <c r="AJ659" s="100"/>
      <c r="AK659" s="100"/>
      <c r="AL659" s="100"/>
      <c r="AM659" s="100"/>
      <c r="AN659" s="100"/>
      <c r="AO659" s="100"/>
      <c r="AP659" s="100"/>
    </row>
    <row r="660" spans="1:42" ht="34.5" hidden="1" customHeight="1">
      <c r="A660" s="100"/>
      <c r="B660" s="101"/>
      <c r="C660" s="100"/>
      <c r="D660" s="100"/>
      <c r="E660" s="100"/>
      <c r="F660" s="100"/>
      <c r="G660" s="102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3"/>
      <c r="T660" s="100"/>
      <c r="U660" s="100"/>
      <c r="V660" s="100"/>
      <c r="W660" s="100"/>
      <c r="X660" s="100"/>
      <c r="Y660" s="100"/>
      <c r="Z660" s="100"/>
      <c r="AA660" s="100"/>
      <c r="AB660" s="100"/>
      <c r="AC660" s="100"/>
      <c r="AD660" s="100"/>
      <c r="AE660" s="100"/>
      <c r="AF660" s="100"/>
      <c r="AG660" s="100"/>
      <c r="AH660" s="100"/>
      <c r="AI660" s="100"/>
      <c r="AJ660" s="100"/>
      <c r="AK660" s="100"/>
      <c r="AL660" s="100"/>
      <c r="AM660" s="100"/>
      <c r="AN660" s="100"/>
      <c r="AO660" s="100"/>
      <c r="AP660" s="100"/>
    </row>
    <row r="661" spans="1:42" ht="34.5" hidden="1" customHeight="1">
      <c r="A661" s="100"/>
      <c r="B661" s="101"/>
      <c r="C661" s="100"/>
      <c r="D661" s="100"/>
      <c r="E661" s="100"/>
      <c r="F661" s="100"/>
      <c r="G661" s="102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3"/>
      <c r="T661" s="100"/>
      <c r="U661" s="100"/>
      <c r="V661" s="100"/>
      <c r="W661" s="100"/>
      <c r="X661" s="100"/>
      <c r="Y661" s="100"/>
      <c r="Z661" s="100"/>
      <c r="AA661" s="100"/>
      <c r="AB661" s="100"/>
      <c r="AC661" s="100"/>
      <c r="AD661" s="100"/>
      <c r="AE661" s="100"/>
      <c r="AF661" s="100"/>
      <c r="AG661" s="100"/>
      <c r="AH661" s="100"/>
      <c r="AI661" s="100"/>
      <c r="AJ661" s="100"/>
      <c r="AK661" s="100"/>
      <c r="AL661" s="100"/>
      <c r="AM661" s="100"/>
      <c r="AN661" s="100"/>
      <c r="AO661" s="100"/>
      <c r="AP661" s="100"/>
    </row>
    <row r="662" spans="1:42" ht="34.5" hidden="1" customHeight="1">
      <c r="A662" s="100"/>
      <c r="B662" s="101"/>
      <c r="C662" s="100"/>
      <c r="D662" s="100"/>
      <c r="E662" s="100"/>
      <c r="F662" s="100"/>
      <c r="G662" s="102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3"/>
      <c r="T662" s="100"/>
      <c r="U662" s="100"/>
      <c r="V662" s="100"/>
      <c r="W662" s="100"/>
      <c r="X662" s="100"/>
      <c r="Y662" s="100"/>
      <c r="Z662" s="100"/>
      <c r="AA662" s="100"/>
      <c r="AB662" s="100"/>
      <c r="AC662" s="100"/>
      <c r="AD662" s="100"/>
      <c r="AE662" s="100"/>
      <c r="AF662" s="100"/>
      <c r="AG662" s="100"/>
      <c r="AH662" s="100"/>
      <c r="AI662" s="100"/>
      <c r="AJ662" s="100"/>
      <c r="AK662" s="100"/>
      <c r="AL662" s="100"/>
      <c r="AM662" s="100"/>
      <c r="AN662" s="100"/>
      <c r="AO662" s="100"/>
      <c r="AP662" s="100"/>
    </row>
    <row r="663" spans="1:42" ht="34.5" hidden="1" customHeight="1">
      <c r="A663" s="100"/>
      <c r="B663" s="101"/>
      <c r="C663" s="100"/>
      <c r="D663" s="100"/>
      <c r="E663" s="100"/>
      <c r="F663" s="100"/>
      <c r="G663" s="102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3"/>
      <c r="T663" s="100"/>
      <c r="U663" s="100"/>
      <c r="V663" s="100"/>
      <c r="W663" s="100"/>
      <c r="X663" s="100"/>
      <c r="Y663" s="100"/>
      <c r="Z663" s="100"/>
      <c r="AA663" s="100"/>
      <c r="AB663" s="100"/>
      <c r="AC663" s="100"/>
      <c r="AD663" s="100"/>
      <c r="AE663" s="100"/>
      <c r="AF663" s="100"/>
      <c r="AG663" s="100"/>
      <c r="AH663" s="100"/>
      <c r="AI663" s="100"/>
      <c r="AJ663" s="100"/>
      <c r="AK663" s="100"/>
      <c r="AL663" s="100"/>
      <c r="AM663" s="100"/>
      <c r="AN663" s="100"/>
      <c r="AO663" s="100"/>
      <c r="AP663" s="100"/>
    </row>
    <row r="664" spans="1:42" ht="34.5" hidden="1" customHeight="1">
      <c r="A664" s="100"/>
      <c r="B664" s="101"/>
      <c r="C664" s="100"/>
      <c r="D664" s="100"/>
      <c r="E664" s="100"/>
      <c r="F664" s="100"/>
      <c r="G664" s="102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3"/>
      <c r="T664" s="100"/>
      <c r="U664" s="100"/>
      <c r="V664" s="100"/>
      <c r="W664" s="100"/>
      <c r="X664" s="100"/>
      <c r="Y664" s="100"/>
      <c r="Z664" s="100"/>
      <c r="AA664" s="100"/>
      <c r="AB664" s="100"/>
      <c r="AC664" s="100"/>
      <c r="AD664" s="100"/>
      <c r="AE664" s="100"/>
      <c r="AF664" s="100"/>
      <c r="AG664" s="100"/>
      <c r="AH664" s="100"/>
      <c r="AI664" s="100"/>
      <c r="AJ664" s="100"/>
      <c r="AK664" s="100"/>
      <c r="AL664" s="100"/>
      <c r="AM664" s="100"/>
      <c r="AN664" s="100"/>
      <c r="AO664" s="100"/>
      <c r="AP664" s="100"/>
    </row>
    <row r="665" spans="1:42" ht="34.5" hidden="1" customHeight="1">
      <c r="A665" s="100"/>
      <c r="B665" s="101"/>
      <c r="C665" s="100"/>
      <c r="D665" s="100"/>
      <c r="E665" s="100"/>
      <c r="F665" s="100"/>
      <c r="G665" s="102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3"/>
      <c r="T665" s="100"/>
      <c r="U665" s="100"/>
      <c r="V665" s="100"/>
      <c r="W665" s="100"/>
      <c r="X665" s="100"/>
      <c r="Y665" s="100"/>
      <c r="Z665" s="100"/>
      <c r="AA665" s="100"/>
      <c r="AB665" s="100"/>
      <c r="AC665" s="100"/>
      <c r="AD665" s="100"/>
      <c r="AE665" s="100"/>
      <c r="AF665" s="100"/>
      <c r="AG665" s="100"/>
      <c r="AH665" s="100"/>
      <c r="AI665" s="100"/>
      <c r="AJ665" s="100"/>
      <c r="AK665" s="100"/>
      <c r="AL665" s="100"/>
      <c r="AM665" s="100"/>
      <c r="AN665" s="100"/>
      <c r="AO665" s="100"/>
      <c r="AP665" s="100"/>
    </row>
    <row r="666" spans="1:42" ht="34.5" hidden="1" customHeight="1">
      <c r="A666" s="100"/>
      <c r="B666" s="101"/>
      <c r="C666" s="100"/>
      <c r="D666" s="100"/>
      <c r="E666" s="100"/>
      <c r="F666" s="100"/>
      <c r="G666" s="102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3"/>
      <c r="T666" s="100"/>
      <c r="U666" s="100"/>
      <c r="V666" s="100"/>
      <c r="W666" s="100"/>
      <c r="X666" s="100"/>
      <c r="Y666" s="100"/>
      <c r="Z666" s="100"/>
      <c r="AA666" s="100"/>
      <c r="AB666" s="100"/>
      <c r="AC666" s="100"/>
      <c r="AD666" s="100"/>
      <c r="AE666" s="100"/>
      <c r="AF666" s="100"/>
      <c r="AG666" s="100"/>
      <c r="AH666" s="100"/>
      <c r="AI666" s="100"/>
      <c r="AJ666" s="100"/>
      <c r="AK666" s="100"/>
      <c r="AL666" s="100"/>
      <c r="AM666" s="100"/>
      <c r="AN666" s="100"/>
      <c r="AO666" s="100"/>
      <c r="AP666" s="100"/>
    </row>
    <row r="667" spans="1:42" ht="34.5" hidden="1" customHeight="1">
      <c r="A667" s="100"/>
      <c r="B667" s="101"/>
      <c r="C667" s="100"/>
      <c r="D667" s="100"/>
      <c r="E667" s="100"/>
      <c r="F667" s="100"/>
      <c r="G667" s="102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3"/>
      <c r="T667" s="100"/>
      <c r="U667" s="100"/>
      <c r="V667" s="100"/>
      <c r="W667" s="100"/>
      <c r="X667" s="100"/>
      <c r="Y667" s="100"/>
      <c r="Z667" s="100"/>
      <c r="AA667" s="100"/>
      <c r="AB667" s="100"/>
      <c r="AC667" s="100"/>
      <c r="AD667" s="100"/>
      <c r="AE667" s="100"/>
      <c r="AF667" s="100"/>
      <c r="AG667" s="100"/>
      <c r="AH667" s="100"/>
      <c r="AI667" s="100"/>
      <c r="AJ667" s="100"/>
      <c r="AK667" s="100"/>
      <c r="AL667" s="100"/>
      <c r="AM667" s="100"/>
      <c r="AN667" s="100"/>
      <c r="AO667" s="100"/>
      <c r="AP667" s="100"/>
    </row>
    <row r="668" spans="1:42" ht="34.5" hidden="1" customHeight="1">
      <c r="A668" s="100"/>
      <c r="B668" s="101"/>
      <c r="C668" s="100"/>
      <c r="D668" s="100"/>
      <c r="E668" s="100"/>
      <c r="F668" s="100"/>
      <c r="G668" s="102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3"/>
      <c r="T668" s="100"/>
      <c r="U668" s="100"/>
      <c r="V668" s="100"/>
      <c r="W668" s="100"/>
      <c r="X668" s="100"/>
      <c r="Y668" s="100"/>
      <c r="Z668" s="100"/>
      <c r="AA668" s="100"/>
      <c r="AB668" s="100"/>
      <c r="AC668" s="100"/>
      <c r="AD668" s="100"/>
      <c r="AE668" s="100"/>
      <c r="AF668" s="100"/>
      <c r="AG668" s="100"/>
      <c r="AH668" s="100"/>
      <c r="AI668" s="100"/>
      <c r="AJ668" s="100"/>
      <c r="AK668" s="100"/>
      <c r="AL668" s="100"/>
      <c r="AM668" s="100"/>
      <c r="AN668" s="100"/>
      <c r="AO668" s="100"/>
      <c r="AP668" s="100"/>
    </row>
    <row r="669" spans="1:42" ht="34.5" hidden="1" customHeight="1">
      <c r="A669" s="100"/>
      <c r="B669" s="101"/>
      <c r="C669" s="100"/>
      <c r="D669" s="100"/>
      <c r="E669" s="100"/>
      <c r="F669" s="100"/>
      <c r="G669" s="102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3"/>
      <c r="T669" s="100"/>
      <c r="U669" s="100"/>
      <c r="V669" s="100"/>
      <c r="W669" s="100"/>
      <c r="X669" s="100"/>
      <c r="Y669" s="100"/>
      <c r="Z669" s="100"/>
      <c r="AA669" s="100"/>
      <c r="AB669" s="100"/>
      <c r="AC669" s="100"/>
      <c r="AD669" s="100"/>
      <c r="AE669" s="100"/>
      <c r="AF669" s="100"/>
      <c r="AG669" s="100"/>
      <c r="AH669" s="100"/>
      <c r="AI669" s="100"/>
      <c r="AJ669" s="100"/>
      <c r="AK669" s="100"/>
      <c r="AL669" s="100"/>
      <c r="AM669" s="100"/>
      <c r="AN669" s="100"/>
      <c r="AO669" s="100"/>
      <c r="AP669" s="100"/>
    </row>
    <row r="670" spans="1:42" ht="34.5" hidden="1" customHeight="1">
      <c r="A670" s="100"/>
      <c r="B670" s="101"/>
      <c r="C670" s="100"/>
      <c r="D670" s="100"/>
      <c r="E670" s="100"/>
      <c r="F670" s="100"/>
      <c r="G670" s="102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3"/>
      <c r="T670" s="100"/>
      <c r="U670" s="100"/>
      <c r="V670" s="100"/>
      <c r="W670" s="100"/>
      <c r="X670" s="100"/>
      <c r="Y670" s="100"/>
      <c r="Z670" s="100"/>
      <c r="AA670" s="100"/>
      <c r="AB670" s="100"/>
      <c r="AC670" s="100"/>
      <c r="AD670" s="100"/>
      <c r="AE670" s="100"/>
      <c r="AF670" s="100"/>
      <c r="AG670" s="100"/>
      <c r="AH670" s="100"/>
      <c r="AI670" s="100"/>
      <c r="AJ670" s="100"/>
      <c r="AK670" s="100"/>
      <c r="AL670" s="100"/>
      <c r="AM670" s="100"/>
      <c r="AN670" s="100"/>
      <c r="AO670" s="100"/>
      <c r="AP670" s="100"/>
    </row>
    <row r="671" spans="1:42" ht="34.5" hidden="1" customHeight="1">
      <c r="A671" s="100"/>
      <c r="B671" s="101"/>
      <c r="C671" s="100"/>
      <c r="D671" s="100"/>
      <c r="E671" s="100"/>
      <c r="F671" s="100"/>
      <c r="G671" s="102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3"/>
      <c r="T671" s="100"/>
      <c r="U671" s="100"/>
      <c r="V671" s="100"/>
      <c r="W671" s="100"/>
      <c r="X671" s="100"/>
      <c r="Y671" s="100"/>
      <c r="Z671" s="100"/>
      <c r="AA671" s="100"/>
      <c r="AB671" s="100"/>
      <c r="AC671" s="100"/>
      <c r="AD671" s="100"/>
      <c r="AE671" s="100"/>
      <c r="AF671" s="100"/>
      <c r="AG671" s="100"/>
      <c r="AH671" s="100"/>
      <c r="AI671" s="100"/>
      <c r="AJ671" s="100"/>
      <c r="AK671" s="100"/>
      <c r="AL671" s="100"/>
      <c r="AM671" s="100"/>
      <c r="AN671" s="100"/>
      <c r="AO671" s="100"/>
      <c r="AP671" s="100"/>
    </row>
    <row r="672" spans="1:42" ht="34.5" hidden="1" customHeight="1">
      <c r="A672" s="100"/>
      <c r="B672" s="101"/>
      <c r="C672" s="100"/>
      <c r="D672" s="100"/>
      <c r="E672" s="100"/>
      <c r="F672" s="100"/>
      <c r="G672" s="102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3"/>
      <c r="T672" s="100"/>
      <c r="U672" s="100"/>
      <c r="V672" s="100"/>
      <c r="W672" s="100"/>
      <c r="X672" s="100"/>
      <c r="Y672" s="100"/>
      <c r="Z672" s="100"/>
      <c r="AA672" s="100"/>
      <c r="AB672" s="100"/>
      <c r="AC672" s="100"/>
      <c r="AD672" s="100"/>
      <c r="AE672" s="100"/>
      <c r="AF672" s="100"/>
      <c r="AG672" s="100"/>
      <c r="AH672" s="100"/>
      <c r="AI672" s="100"/>
      <c r="AJ672" s="100"/>
      <c r="AK672" s="100"/>
      <c r="AL672" s="100"/>
      <c r="AM672" s="100"/>
      <c r="AN672" s="100"/>
      <c r="AO672" s="100"/>
      <c r="AP672" s="100"/>
    </row>
    <row r="673" spans="1:42" ht="34.5" hidden="1" customHeight="1">
      <c r="A673" s="100"/>
      <c r="B673" s="101"/>
      <c r="C673" s="100"/>
      <c r="D673" s="100"/>
      <c r="E673" s="100"/>
      <c r="F673" s="100"/>
      <c r="G673" s="102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3"/>
      <c r="T673" s="100"/>
      <c r="U673" s="100"/>
      <c r="V673" s="100"/>
      <c r="W673" s="100"/>
      <c r="X673" s="100"/>
      <c r="Y673" s="100"/>
      <c r="Z673" s="100"/>
      <c r="AA673" s="100"/>
      <c r="AB673" s="100"/>
      <c r="AC673" s="100"/>
      <c r="AD673" s="100"/>
      <c r="AE673" s="100"/>
      <c r="AF673" s="100"/>
      <c r="AG673" s="100"/>
      <c r="AH673" s="100"/>
      <c r="AI673" s="100"/>
      <c r="AJ673" s="100"/>
      <c r="AK673" s="100"/>
      <c r="AL673" s="100"/>
      <c r="AM673" s="100"/>
      <c r="AN673" s="100"/>
      <c r="AO673" s="100"/>
      <c r="AP673" s="100"/>
    </row>
    <row r="674" spans="1:42" ht="34.5" hidden="1" customHeight="1">
      <c r="A674" s="100"/>
      <c r="B674" s="101"/>
      <c r="C674" s="100"/>
      <c r="D674" s="100"/>
      <c r="E674" s="100"/>
      <c r="F674" s="100"/>
      <c r="G674" s="102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3"/>
      <c r="T674" s="100"/>
      <c r="U674" s="100"/>
      <c r="V674" s="100"/>
      <c r="W674" s="100"/>
      <c r="X674" s="100"/>
      <c r="Y674" s="100"/>
      <c r="Z674" s="100"/>
      <c r="AA674" s="100"/>
      <c r="AB674" s="100"/>
      <c r="AC674" s="100"/>
      <c r="AD674" s="100"/>
      <c r="AE674" s="100"/>
      <c r="AF674" s="100"/>
      <c r="AG674" s="100"/>
      <c r="AH674" s="100"/>
      <c r="AI674" s="100"/>
      <c r="AJ674" s="100"/>
      <c r="AK674" s="100"/>
      <c r="AL674" s="100"/>
      <c r="AM674" s="100"/>
      <c r="AN674" s="100"/>
      <c r="AO674" s="100"/>
      <c r="AP674" s="100"/>
    </row>
    <row r="675" spans="1:42" ht="34.5" hidden="1" customHeight="1">
      <c r="A675" s="100"/>
      <c r="B675" s="101"/>
      <c r="C675" s="100"/>
      <c r="D675" s="100"/>
      <c r="E675" s="100"/>
      <c r="F675" s="100"/>
      <c r="G675" s="102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3"/>
      <c r="T675" s="100"/>
      <c r="U675" s="100"/>
      <c r="V675" s="100"/>
      <c r="W675" s="100"/>
      <c r="X675" s="100"/>
      <c r="Y675" s="100"/>
      <c r="Z675" s="100"/>
      <c r="AA675" s="100"/>
      <c r="AB675" s="100"/>
      <c r="AC675" s="100"/>
      <c r="AD675" s="100"/>
      <c r="AE675" s="100"/>
      <c r="AF675" s="100"/>
      <c r="AG675" s="100"/>
      <c r="AH675" s="100"/>
      <c r="AI675" s="100"/>
      <c r="AJ675" s="100"/>
      <c r="AK675" s="100"/>
      <c r="AL675" s="100"/>
      <c r="AM675" s="100"/>
      <c r="AN675" s="100"/>
      <c r="AO675" s="100"/>
      <c r="AP675" s="100"/>
    </row>
    <row r="676" spans="1:42" ht="34.5" hidden="1" customHeight="1">
      <c r="A676" s="100"/>
      <c r="B676" s="101"/>
      <c r="C676" s="100"/>
      <c r="D676" s="100"/>
      <c r="E676" s="100"/>
      <c r="F676" s="100"/>
      <c r="G676" s="102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3"/>
      <c r="T676" s="100"/>
      <c r="U676" s="100"/>
      <c r="V676" s="100"/>
      <c r="W676" s="100"/>
      <c r="X676" s="100"/>
      <c r="Y676" s="100"/>
      <c r="Z676" s="100"/>
      <c r="AA676" s="100"/>
      <c r="AB676" s="100"/>
      <c r="AC676" s="100"/>
      <c r="AD676" s="100"/>
      <c r="AE676" s="100"/>
      <c r="AF676" s="100"/>
      <c r="AG676" s="100"/>
      <c r="AH676" s="100"/>
      <c r="AI676" s="100"/>
      <c r="AJ676" s="100"/>
      <c r="AK676" s="100"/>
      <c r="AL676" s="100"/>
      <c r="AM676" s="100"/>
      <c r="AN676" s="100"/>
      <c r="AO676" s="100"/>
      <c r="AP676" s="100"/>
    </row>
    <row r="677" spans="1:42" ht="34.5" hidden="1" customHeight="1">
      <c r="A677" s="100"/>
      <c r="B677" s="101"/>
      <c r="C677" s="100"/>
      <c r="D677" s="100"/>
      <c r="E677" s="100"/>
      <c r="F677" s="100"/>
      <c r="G677" s="102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3"/>
      <c r="T677" s="100"/>
      <c r="U677" s="100"/>
      <c r="V677" s="100"/>
      <c r="W677" s="100"/>
      <c r="X677" s="100"/>
      <c r="Y677" s="100"/>
      <c r="Z677" s="100"/>
      <c r="AA677" s="100"/>
      <c r="AB677" s="100"/>
      <c r="AC677" s="100"/>
      <c r="AD677" s="100"/>
      <c r="AE677" s="100"/>
      <c r="AF677" s="100"/>
      <c r="AG677" s="100"/>
      <c r="AH677" s="100"/>
      <c r="AI677" s="100"/>
      <c r="AJ677" s="100"/>
      <c r="AK677" s="100"/>
      <c r="AL677" s="100"/>
      <c r="AM677" s="100"/>
      <c r="AN677" s="100"/>
      <c r="AO677" s="100"/>
      <c r="AP677" s="100"/>
    </row>
    <row r="678" spans="1:42" ht="34.5" hidden="1" customHeight="1">
      <c r="A678" s="100"/>
      <c r="B678" s="101"/>
      <c r="C678" s="100"/>
      <c r="D678" s="100"/>
      <c r="E678" s="100"/>
      <c r="F678" s="100"/>
      <c r="G678" s="102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3"/>
      <c r="T678" s="100"/>
      <c r="U678" s="100"/>
      <c r="V678" s="100"/>
      <c r="W678" s="100"/>
      <c r="X678" s="100"/>
      <c r="Y678" s="100"/>
      <c r="Z678" s="100"/>
      <c r="AA678" s="100"/>
      <c r="AB678" s="100"/>
      <c r="AC678" s="100"/>
      <c r="AD678" s="100"/>
      <c r="AE678" s="100"/>
      <c r="AF678" s="100"/>
      <c r="AG678" s="100"/>
      <c r="AH678" s="100"/>
      <c r="AI678" s="100"/>
      <c r="AJ678" s="100"/>
      <c r="AK678" s="100"/>
      <c r="AL678" s="100"/>
      <c r="AM678" s="100"/>
      <c r="AN678" s="100"/>
      <c r="AO678" s="100"/>
      <c r="AP678" s="100"/>
    </row>
    <row r="679" spans="1:42" ht="34.5" hidden="1" customHeight="1">
      <c r="A679" s="100"/>
      <c r="B679" s="101"/>
      <c r="C679" s="100"/>
      <c r="D679" s="100"/>
      <c r="E679" s="100"/>
      <c r="F679" s="100"/>
      <c r="G679" s="102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3"/>
      <c r="T679" s="100"/>
      <c r="U679" s="100"/>
      <c r="V679" s="100"/>
      <c r="W679" s="100"/>
      <c r="X679" s="100"/>
      <c r="Y679" s="100"/>
      <c r="Z679" s="100"/>
      <c r="AA679" s="100"/>
      <c r="AB679" s="100"/>
      <c r="AC679" s="100"/>
      <c r="AD679" s="100"/>
      <c r="AE679" s="100"/>
      <c r="AF679" s="100"/>
      <c r="AG679" s="100"/>
      <c r="AH679" s="100"/>
      <c r="AI679" s="100"/>
      <c r="AJ679" s="100"/>
      <c r="AK679" s="100"/>
      <c r="AL679" s="100"/>
      <c r="AM679" s="100"/>
      <c r="AN679" s="100"/>
      <c r="AO679" s="100"/>
      <c r="AP679" s="100"/>
    </row>
    <row r="680" spans="1:42" ht="34.5" hidden="1" customHeight="1">
      <c r="A680" s="100"/>
      <c r="B680" s="101"/>
      <c r="C680" s="100"/>
      <c r="D680" s="100"/>
      <c r="E680" s="100"/>
      <c r="F680" s="100"/>
      <c r="G680" s="102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3"/>
      <c r="T680" s="100"/>
      <c r="U680" s="100"/>
      <c r="V680" s="100"/>
      <c r="W680" s="100"/>
      <c r="X680" s="100"/>
      <c r="Y680" s="100"/>
      <c r="Z680" s="100"/>
      <c r="AA680" s="100"/>
      <c r="AB680" s="100"/>
      <c r="AC680" s="100"/>
      <c r="AD680" s="100"/>
      <c r="AE680" s="100"/>
      <c r="AF680" s="100"/>
      <c r="AG680" s="100"/>
      <c r="AH680" s="100"/>
      <c r="AI680" s="100"/>
      <c r="AJ680" s="100"/>
      <c r="AK680" s="100"/>
      <c r="AL680" s="100"/>
      <c r="AM680" s="100"/>
      <c r="AN680" s="100"/>
      <c r="AO680" s="100"/>
      <c r="AP680" s="100"/>
    </row>
    <row r="681" spans="1:42" ht="34.5" hidden="1" customHeight="1">
      <c r="A681" s="100"/>
      <c r="B681" s="101"/>
      <c r="C681" s="100"/>
      <c r="D681" s="100"/>
      <c r="E681" s="100"/>
      <c r="F681" s="100"/>
      <c r="G681" s="102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3"/>
      <c r="T681" s="100"/>
      <c r="U681" s="100"/>
      <c r="V681" s="100"/>
      <c r="W681" s="100"/>
      <c r="X681" s="100"/>
      <c r="Y681" s="100"/>
      <c r="Z681" s="100"/>
      <c r="AA681" s="100"/>
      <c r="AB681" s="100"/>
      <c r="AC681" s="100"/>
      <c r="AD681" s="100"/>
      <c r="AE681" s="100"/>
      <c r="AF681" s="100"/>
      <c r="AG681" s="100"/>
      <c r="AH681" s="100"/>
      <c r="AI681" s="100"/>
      <c r="AJ681" s="100"/>
      <c r="AK681" s="100"/>
      <c r="AL681" s="100"/>
      <c r="AM681" s="100"/>
      <c r="AN681" s="100"/>
      <c r="AO681" s="100"/>
      <c r="AP681" s="100"/>
    </row>
    <row r="682" spans="1:42" ht="34.5" hidden="1" customHeight="1">
      <c r="A682" s="100"/>
      <c r="B682" s="101"/>
      <c r="C682" s="100"/>
      <c r="D682" s="100"/>
      <c r="E682" s="100"/>
      <c r="F682" s="100"/>
      <c r="G682" s="102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3"/>
      <c r="T682" s="100"/>
      <c r="U682" s="100"/>
      <c r="V682" s="100"/>
      <c r="W682" s="100"/>
      <c r="X682" s="100"/>
      <c r="Y682" s="100"/>
      <c r="Z682" s="100"/>
      <c r="AA682" s="100"/>
      <c r="AB682" s="100"/>
      <c r="AC682" s="100"/>
      <c r="AD682" s="100"/>
      <c r="AE682" s="100"/>
      <c r="AF682" s="100"/>
      <c r="AG682" s="100"/>
      <c r="AH682" s="100"/>
      <c r="AI682" s="100"/>
      <c r="AJ682" s="100"/>
      <c r="AK682" s="100"/>
      <c r="AL682" s="100"/>
      <c r="AM682" s="100"/>
      <c r="AN682" s="100"/>
      <c r="AO682" s="100"/>
      <c r="AP682" s="100"/>
    </row>
    <row r="683" spans="1:42" ht="34.5" hidden="1" customHeight="1">
      <c r="A683" s="100"/>
      <c r="B683" s="101"/>
      <c r="C683" s="100"/>
      <c r="D683" s="100"/>
      <c r="E683" s="100"/>
      <c r="F683" s="100"/>
      <c r="G683" s="102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3"/>
      <c r="T683" s="100"/>
      <c r="U683" s="100"/>
      <c r="V683" s="100"/>
      <c r="W683" s="100"/>
      <c r="X683" s="100"/>
      <c r="Y683" s="100"/>
      <c r="Z683" s="100"/>
      <c r="AA683" s="100"/>
      <c r="AB683" s="100"/>
      <c r="AC683" s="100"/>
      <c r="AD683" s="100"/>
      <c r="AE683" s="100"/>
      <c r="AF683" s="100"/>
      <c r="AG683" s="100"/>
      <c r="AH683" s="100"/>
      <c r="AI683" s="100"/>
      <c r="AJ683" s="100"/>
      <c r="AK683" s="100"/>
      <c r="AL683" s="100"/>
      <c r="AM683" s="100"/>
      <c r="AN683" s="100"/>
      <c r="AO683" s="100"/>
      <c r="AP683" s="100"/>
    </row>
    <row r="684" spans="1:42" ht="34.5" hidden="1" customHeight="1">
      <c r="A684" s="100"/>
      <c r="B684" s="101"/>
      <c r="C684" s="100"/>
      <c r="D684" s="100"/>
      <c r="E684" s="100"/>
      <c r="F684" s="100"/>
      <c r="G684" s="102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3"/>
      <c r="T684" s="100"/>
      <c r="U684" s="100"/>
      <c r="V684" s="100"/>
      <c r="W684" s="100"/>
      <c r="X684" s="100"/>
      <c r="Y684" s="100"/>
      <c r="Z684" s="100"/>
      <c r="AA684" s="100"/>
      <c r="AB684" s="100"/>
      <c r="AC684" s="100"/>
      <c r="AD684" s="100"/>
      <c r="AE684" s="100"/>
      <c r="AF684" s="100"/>
      <c r="AG684" s="100"/>
      <c r="AH684" s="100"/>
      <c r="AI684" s="100"/>
      <c r="AJ684" s="100"/>
      <c r="AK684" s="100"/>
      <c r="AL684" s="100"/>
      <c r="AM684" s="100"/>
      <c r="AN684" s="100"/>
      <c r="AO684" s="100"/>
      <c r="AP684" s="100"/>
    </row>
    <row r="685" spans="1:42" ht="34.5" hidden="1" customHeight="1">
      <c r="A685" s="100"/>
      <c r="B685" s="101"/>
      <c r="C685" s="100"/>
      <c r="D685" s="100"/>
      <c r="E685" s="100"/>
      <c r="F685" s="100"/>
      <c r="G685" s="102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3"/>
      <c r="T685" s="100"/>
      <c r="U685" s="100"/>
      <c r="V685" s="100"/>
      <c r="W685" s="100"/>
      <c r="X685" s="100"/>
      <c r="Y685" s="100"/>
      <c r="Z685" s="100"/>
      <c r="AA685" s="100"/>
      <c r="AB685" s="100"/>
      <c r="AC685" s="100"/>
      <c r="AD685" s="100"/>
      <c r="AE685" s="100"/>
      <c r="AF685" s="100"/>
      <c r="AG685" s="100"/>
      <c r="AH685" s="100"/>
      <c r="AI685" s="100"/>
      <c r="AJ685" s="100"/>
      <c r="AK685" s="100"/>
      <c r="AL685" s="100"/>
      <c r="AM685" s="100"/>
      <c r="AN685" s="100"/>
      <c r="AO685" s="100"/>
      <c r="AP685" s="100"/>
    </row>
    <row r="686" spans="1:42" ht="34.5" hidden="1" customHeight="1">
      <c r="A686" s="100"/>
      <c r="B686" s="101"/>
      <c r="C686" s="100"/>
      <c r="D686" s="100"/>
      <c r="E686" s="100"/>
      <c r="F686" s="100"/>
      <c r="G686" s="102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3"/>
      <c r="T686" s="100"/>
      <c r="U686" s="100"/>
      <c r="V686" s="100"/>
      <c r="W686" s="100"/>
      <c r="X686" s="100"/>
      <c r="Y686" s="100"/>
      <c r="Z686" s="100"/>
      <c r="AA686" s="100"/>
      <c r="AB686" s="100"/>
      <c r="AC686" s="100"/>
      <c r="AD686" s="100"/>
      <c r="AE686" s="100"/>
      <c r="AF686" s="100"/>
      <c r="AG686" s="100"/>
      <c r="AH686" s="100"/>
      <c r="AI686" s="100"/>
      <c r="AJ686" s="100"/>
      <c r="AK686" s="100"/>
      <c r="AL686" s="100"/>
      <c r="AM686" s="100"/>
      <c r="AN686" s="100"/>
      <c r="AO686" s="100"/>
      <c r="AP686" s="100"/>
    </row>
    <row r="687" spans="1:42" ht="34.5" hidden="1" customHeight="1">
      <c r="A687" s="100"/>
      <c r="B687" s="101"/>
      <c r="C687" s="100"/>
      <c r="D687" s="100"/>
      <c r="E687" s="100"/>
      <c r="F687" s="100"/>
      <c r="G687" s="102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3"/>
      <c r="T687" s="100"/>
      <c r="U687" s="100"/>
      <c r="V687" s="100"/>
      <c r="W687" s="100"/>
      <c r="X687" s="100"/>
      <c r="Y687" s="100"/>
      <c r="Z687" s="100"/>
      <c r="AA687" s="100"/>
      <c r="AB687" s="100"/>
      <c r="AC687" s="100"/>
      <c r="AD687" s="100"/>
      <c r="AE687" s="100"/>
      <c r="AF687" s="100"/>
      <c r="AG687" s="100"/>
      <c r="AH687" s="100"/>
      <c r="AI687" s="100"/>
      <c r="AJ687" s="100"/>
      <c r="AK687" s="100"/>
      <c r="AL687" s="100"/>
      <c r="AM687" s="100"/>
      <c r="AN687" s="100"/>
      <c r="AO687" s="100"/>
      <c r="AP687" s="100"/>
    </row>
    <row r="688" spans="1:42" ht="34.5" hidden="1" customHeight="1">
      <c r="A688" s="100"/>
      <c r="B688" s="101"/>
      <c r="C688" s="100"/>
      <c r="D688" s="100"/>
      <c r="E688" s="100"/>
      <c r="F688" s="100"/>
      <c r="G688" s="102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3"/>
      <c r="T688" s="100"/>
      <c r="U688" s="100"/>
      <c r="V688" s="100"/>
      <c r="W688" s="100"/>
      <c r="X688" s="100"/>
      <c r="Y688" s="100"/>
      <c r="Z688" s="100"/>
      <c r="AA688" s="100"/>
      <c r="AB688" s="100"/>
      <c r="AC688" s="100"/>
      <c r="AD688" s="100"/>
      <c r="AE688" s="100"/>
      <c r="AF688" s="100"/>
      <c r="AG688" s="100"/>
      <c r="AH688" s="100"/>
      <c r="AI688" s="100"/>
      <c r="AJ688" s="100"/>
      <c r="AK688" s="100"/>
      <c r="AL688" s="100"/>
      <c r="AM688" s="100"/>
      <c r="AN688" s="100"/>
      <c r="AO688" s="100"/>
      <c r="AP688" s="100"/>
    </row>
    <row r="689" spans="1:42" ht="34.5" hidden="1" customHeight="1">
      <c r="A689" s="100"/>
      <c r="B689" s="101"/>
      <c r="C689" s="100"/>
      <c r="D689" s="100"/>
      <c r="E689" s="100"/>
      <c r="F689" s="100"/>
      <c r="G689" s="102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3"/>
      <c r="T689" s="100"/>
      <c r="U689" s="100"/>
      <c r="V689" s="100"/>
      <c r="W689" s="100"/>
      <c r="X689" s="100"/>
      <c r="Y689" s="100"/>
      <c r="Z689" s="100"/>
      <c r="AA689" s="100"/>
      <c r="AB689" s="100"/>
      <c r="AC689" s="100"/>
      <c r="AD689" s="100"/>
      <c r="AE689" s="100"/>
      <c r="AF689" s="100"/>
      <c r="AG689" s="100"/>
      <c r="AH689" s="100"/>
      <c r="AI689" s="100"/>
      <c r="AJ689" s="100"/>
      <c r="AK689" s="100"/>
      <c r="AL689" s="100"/>
      <c r="AM689" s="100"/>
      <c r="AN689" s="100"/>
      <c r="AO689" s="100"/>
      <c r="AP689" s="100"/>
    </row>
    <row r="690" spans="1:42" ht="34.5" hidden="1" customHeight="1">
      <c r="A690" s="100"/>
      <c r="B690" s="101"/>
      <c r="C690" s="100"/>
      <c r="D690" s="100"/>
      <c r="E690" s="100"/>
      <c r="F690" s="100"/>
      <c r="G690" s="102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3"/>
      <c r="T690" s="100"/>
      <c r="U690" s="100"/>
      <c r="V690" s="100"/>
      <c r="W690" s="100"/>
      <c r="X690" s="100"/>
      <c r="Y690" s="100"/>
      <c r="Z690" s="100"/>
      <c r="AA690" s="100"/>
      <c r="AB690" s="100"/>
      <c r="AC690" s="100"/>
      <c r="AD690" s="100"/>
      <c r="AE690" s="100"/>
      <c r="AF690" s="100"/>
      <c r="AG690" s="100"/>
      <c r="AH690" s="100"/>
      <c r="AI690" s="100"/>
      <c r="AJ690" s="100"/>
      <c r="AK690" s="100"/>
      <c r="AL690" s="100"/>
      <c r="AM690" s="100"/>
      <c r="AN690" s="100"/>
      <c r="AO690" s="100"/>
      <c r="AP690" s="100"/>
    </row>
    <row r="691" spans="1:42" ht="34.5" hidden="1" customHeight="1">
      <c r="A691" s="100"/>
      <c r="B691" s="101"/>
      <c r="C691" s="100"/>
      <c r="D691" s="100"/>
      <c r="E691" s="100"/>
      <c r="F691" s="100"/>
      <c r="G691" s="102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3"/>
      <c r="T691" s="100"/>
      <c r="U691" s="100"/>
      <c r="V691" s="100"/>
      <c r="W691" s="100"/>
      <c r="X691" s="100"/>
      <c r="Y691" s="100"/>
      <c r="Z691" s="100"/>
      <c r="AA691" s="100"/>
      <c r="AB691" s="100"/>
      <c r="AC691" s="100"/>
      <c r="AD691" s="100"/>
      <c r="AE691" s="100"/>
      <c r="AF691" s="100"/>
      <c r="AG691" s="100"/>
      <c r="AH691" s="100"/>
      <c r="AI691" s="100"/>
      <c r="AJ691" s="100"/>
      <c r="AK691" s="100"/>
      <c r="AL691" s="100"/>
      <c r="AM691" s="100"/>
      <c r="AN691" s="100"/>
      <c r="AO691" s="100"/>
      <c r="AP691" s="100"/>
    </row>
    <row r="692" spans="1:42" ht="34.5" hidden="1" customHeight="1">
      <c r="A692" s="100"/>
      <c r="B692" s="101"/>
      <c r="C692" s="100"/>
      <c r="D692" s="100"/>
      <c r="E692" s="100"/>
      <c r="F692" s="100"/>
      <c r="G692" s="102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3"/>
      <c r="T692" s="100"/>
      <c r="U692" s="100"/>
      <c r="V692" s="100"/>
      <c r="W692" s="100"/>
      <c r="X692" s="100"/>
      <c r="Y692" s="100"/>
      <c r="Z692" s="100"/>
      <c r="AA692" s="100"/>
      <c r="AB692" s="100"/>
      <c r="AC692" s="100"/>
      <c r="AD692" s="100"/>
      <c r="AE692" s="100"/>
      <c r="AF692" s="100"/>
      <c r="AG692" s="100"/>
      <c r="AH692" s="100"/>
      <c r="AI692" s="100"/>
      <c r="AJ692" s="100"/>
      <c r="AK692" s="100"/>
      <c r="AL692" s="100"/>
      <c r="AM692" s="100"/>
      <c r="AN692" s="100"/>
      <c r="AO692" s="100"/>
      <c r="AP692" s="100"/>
    </row>
    <row r="693" spans="1:42" ht="34.5" hidden="1" customHeight="1">
      <c r="A693" s="100"/>
      <c r="B693" s="101"/>
      <c r="C693" s="100"/>
      <c r="D693" s="100"/>
      <c r="E693" s="100"/>
      <c r="F693" s="100"/>
      <c r="G693" s="102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3"/>
      <c r="T693" s="100"/>
      <c r="U693" s="100"/>
      <c r="V693" s="100"/>
      <c r="W693" s="100"/>
      <c r="X693" s="100"/>
      <c r="Y693" s="100"/>
      <c r="Z693" s="100"/>
      <c r="AA693" s="100"/>
      <c r="AB693" s="100"/>
      <c r="AC693" s="100"/>
      <c r="AD693" s="100"/>
      <c r="AE693" s="100"/>
      <c r="AF693" s="100"/>
      <c r="AG693" s="100"/>
      <c r="AH693" s="100"/>
      <c r="AI693" s="100"/>
      <c r="AJ693" s="100"/>
      <c r="AK693" s="100"/>
      <c r="AL693" s="100"/>
      <c r="AM693" s="100"/>
      <c r="AN693" s="100"/>
      <c r="AO693" s="100"/>
      <c r="AP693" s="100"/>
    </row>
    <row r="694" spans="1:42" ht="34.5" hidden="1" customHeight="1">
      <c r="A694" s="100"/>
      <c r="B694" s="101"/>
      <c r="C694" s="100"/>
      <c r="D694" s="100"/>
      <c r="E694" s="100"/>
      <c r="F694" s="100"/>
      <c r="G694" s="102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3"/>
      <c r="T694" s="100"/>
      <c r="U694" s="100"/>
      <c r="V694" s="100"/>
      <c r="W694" s="100"/>
      <c r="X694" s="100"/>
      <c r="Y694" s="100"/>
      <c r="Z694" s="100"/>
      <c r="AA694" s="100"/>
      <c r="AB694" s="100"/>
      <c r="AC694" s="100"/>
      <c r="AD694" s="100"/>
      <c r="AE694" s="100"/>
      <c r="AF694" s="100"/>
      <c r="AG694" s="100"/>
      <c r="AH694" s="100"/>
      <c r="AI694" s="100"/>
      <c r="AJ694" s="100"/>
      <c r="AK694" s="100"/>
      <c r="AL694" s="100"/>
      <c r="AM694" s="100"/>
      <c r="AN694" s="100"/>
      <c r="AO694" s="100"/>
      <c r="AP694" s="100"/>
    </row>
    <row r="695" spans="1:42" ht="34.5" hidden="1" customHeight="1">
      <c r="A695" s="100"/>
      <c r="B695" s="101"/>
      <c r="C695" s="100"/>
      <c r="D695" s="100"/>
      <c r="E695" s="100"/>
      <c r="F695" s="100"/>
      <c r="G695" s="102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3"/>
      <c r="T695" s="100"/>
      <c r="U695" s="100"/>
      <c r="V695" s="100"/>
      <c r="W695" s="100"/>
      <c r="X695" s="100"/>
      <c r="Y695" s="100"/>
      <c r="Z695" s="100"/>
      <c r="AA695" s="100"/>
      <c r="AB695" s="100"/>
      <c r="AC695" s="100"/>
      <c r="AD695" s="100"/>
      <c r="AE695" s="100"/>
      <c r="AF695" s="100"/>
      <c r="AG695" s="100"/>
      <c r="AH695" s="100"/>
      <c r="AI695" s="100"/>
      <c r="AJ695" s="100"/>
      <c r="AK695" s="100"/>
      <c r="AL695" s="100"/>
      <c r="AM695" s="100"/>
      <c r="AN695" s="100"/>
      <c r="AO695" s="100"/>
      <c r="AP695" s="100"/>
    </row>
    <row r="696" spans="1:42" ht="34.5" hidden="1" customHeight="1">
      <c r="A696" s="100"/>
      <c r="B696" s="101"/>
      <c r="C696" s="100"/>
      <c r="D696" s="100"/>
      <c r="E696" s="100"/>
      <c r="F696" s="100"/>
      <c r="G696" s="102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3"/>
      <c r="T696" s="100"/>
      <c r="U696" s="100"/>
      <c r="V696" s="100"/>
      <c r="W696" s="100"/>
      <c r="X696" s="100"/>
      <c r="Y696" s="100"/>
      <c r="Z696" s="100"/>
      <c r="AA696" s="100"/>
      <c r="AB696" s="100"/>
      <c r="AC696" s="100"/>
      <c r="AD696" s="100"/>
      <c r="AE696" s="100"/>
      <c r="AF696" s="100"/>
      <c r="AG696" s="100"/>
      <c r="AH696" s="100"/>
      <c r="AI696" s="100"/>
      <c r="AJ696" s="100"/>
      <c r="AK696" s="100"/>
      <c r="AL696" s="100"/>
      <c r="AM696" s="100"/>
      <c r="AN696" s="100"/>
      <c r="AO696" s="100"/>
      <c r="AP696" s="100"/>
    </row>
    <row r="697" spans="1:42" ht="34.5" hidden="1" customHeight="1">
      <c r="A697" s="100"/>
      <c r="B697" s="101"/>
      <c r="C697" s="100"/>
      <c r="D697" s="100"/>
      <c r="E697" s="100"/>
      <c r="F697" s="100"/>
      <c r="G697" s="102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3"/>
      <c r="T697" s="100"/>
      <c r="U697" s="100"/>
      <c r="V697" s="100"/>
      <c r="W697" s="100"/>
      <c r="X697" s="100"/>
      <c r="Y697" s="100"/>
      <c r="Z697" s="100"/>
      <c r="AA697" s="100"/>
      <c r="AB697" s="100"/>
      <c r="AC697" s="100"/>
      <c r="AD697" s="100"/>
      <c r="AE697" s="100"/>
      <c r="AF697" s="100"/>
      <c r="AG697" s="100"/>
      <c r="AH697" s="100"/>
      <c r="AI697" s="100"/>
      <c r="AJ697" s="100"/>
      <c r="AK697" s="100"/>
      <c r="AL697" s="100"/>
      <c r="AM697" s="100"/>
      <c r="AN697" s="100"/>
      <c r="AO697" s="100"/>
      <c r="AP697" s="100"/>
    </row>
    <row r="698" spans="1:42" ht="34.5" hidden="1" customHeight="1">
      <c r="A698" s="100"/>
      <c r="B698" s="101"/>
      <c r="C698" s="100"/>
      <c r="D698" s="100"/>
      <c r="E698" s="100"/>
      <c r="F698" s="100"/>
      <c r="G698" s="102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3"/>
      <c r="T698" s="100"/>
      <c r="U698" s="100"/>
      <c r="V698" s="100"/>
      <c r="W698" s="100"/>
      <c r="X698" s="100"/>
      <c r="Y698" s="100"/>
      <c r="Z698" s="100"/>
      <c r="AA698" s="100"/>
      <c r="AB698" s="100"/>
      <c r="AC698" s="100"/>
      <c r="AD698" s="100"/>
      <c r="AE698" s="100"/>
      <c r="AF698" s="100"/>
      <c r="AG698" s="100"/>
      <c r="AH698" s="100"/>
      <c r="AI698" s="100"/>
      <c r="AJ698" s="100"/>
      <c r="AK698" s="100"/>
      <c r="AL698" s="100"/>
      <c r="AM698" s="100"/>
      <c r="AN698" s="100"/>
      <c r="AO698" s="100"/>
      <c r="AP698" s="100"/>
    </row>
    <row r="699" spans="1:42" ht="34.5" hidden="1" customHeight="1">
      <c r="A699" s="100"/>
      <c r="B699" s="101"/>
      <c r="C699" s="100"/>
      <c r="D699" s="100"/>
      <c r="E699" s="100"/>
      <c r="F699" s="100"/>
      <c r="G699" s="102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3"/>
      <c r="T699" s="100"/>
      <c r="U699" s="100"/>
      <c r="V699" s="100"/>
      <c r="W699" s="100"/>
      <c r="X699" s="100"/>
      <c r="Y699" s="100"/>
      <c r="Z699" s="100"/>
      <c r="AA699" s="100"/>
      <c r="AB699" s="100"/>
      <c r="AC699" s="100"/>
      <c r="AD699" s="100"/>
      <c r="AE699" s="100"/>
      <c r="AF699" s="100"/>
      <c r="AG699" s="100"/>
      <c r="AH699" s="100"/>
      <c r="AI699" s="100"/>
      <c r="AJ699" s="100"/>
      <c r="AK699" s="100"/>
      <c r="AL699" s="100"/>
      <c r="AM699" s="100"/>
      <c r="AN699" s="100"/>
      <c r="AO699" s="100"/>
      <c r="AP699" s="100"/>
    </row>
    <row r="700" spans="1:42" ht="34.5" hidden="1" customHeight="1">
      <c r="A700" s="100"/>
      <c r="B700" s="101"/>
      <c r="C700" s="100"/>
      <c r="D700" s="100"/>
      <c r="E700" s="100"/>
      <c r="F700" s="100"/>
      <c r="G700" s="102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3"/>
      <c r="T700" s="100"/>
      <c r="U700" s="100"/>
      <c r="V700" s="100"/>
      <c r="W700" s="100"/>
      <c r="X700" s="100"/>
      <c r="Y700" s="100"/>
      <c r="Z700" s="100"/>
      <c r="AA700" s="100"/>
      <c r="AB700" s="100"/>
      <c r="AC700" s="100"/>
      <c r="AD700" s="100"/>
      <c r="AE700" s="100"/>
      <c r="AF700" s="100"/>
      <c r="AG700" s="100"/>
      <c r="AH700" s="100"/>
      <c r="AI700" s="100"/>
      <c r="AJ700" s="100"/>
      <c r="AK700" s="100"/>
      <c r="AL700" s="100"/>
      <c r="AM700" s="100"/>
      <c r="AN700" s="100"/>
      <c r="AO700" s="100"/>
      <c r="AP700" s="100"/>
    </row>
    <row r="701" spans="1:42" ht="34.5" hidden="1" customHeight="1">
      <c r="A701" s="100"/>
      <c r="B701" s="101"/>
      <c r="C701" s="100"/>
      <c r="D701" s="100"/>
      <c r="E701" s="100"/>
      <c r="F701" s="100"/>
      <c r="G701" s="102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3"/>
      <c r="T701" s="100"/>
      <c r="U701" s="100"/>
      <c r="V701" s="100"/>
      <c r="W701" s="100"/>
      <c r="X701" s="100"/>
      <c r="Y701" s="100"/>
      <c r="Z701" s="100"/>
      <c r="AA701" s="100"/>
      <c r="AB701" s="100"/>
      <c r="AC701" s="100"/>
      <c r="AD701" s="100"/>
      <c r="AE701" s="100"/>
      <c r="AF701" s="100"/>
      <c r="AG701" s="100"/>
      <c r="AH701" s="100"/>
      <c r="AI701" s="100"/>
      <c r="AJ701" s="100"/>
      <c r="AK701" s="100"/>
      <c r="AL701" s="100"/>
      <c r="AM701" s="100"/>
      <c r="AN701" s="100"/>
      <c r="AO701" s="100"/>
      <c r="AP701" s="100"/>
    </row>
    <row r="702" spans="1:42" ht="34.5" hidden="1" customHeight="1">
      <c r="A702" s="100"/>
      <c r="B702" s="101"/>
      <c r="C702" s="100"/>
      <c r="D702" s="100"/>
      <c r="E702" s="100"/>
      <c r="F702" s="100"/>
      <c r="G702" s="102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3"/>
      <c r="T702" s="100"/>
      <c r="U702" s="100"/>
      <c r="V702" s="100"/>
      <c r="W702" s="100"/>
      <c r="X702" s="100"/>
      <c r="Y702" s="100"/>
      <c r="Z702" s="100"/>
      <c r="AA702" s="100"/>
      <c r="AB702" s="100"/>
      <c r="AC702" s="100"/>
      <c r="AD702" s="100"/>
      <c r="AE702" s="100"/>
      <c r="AF702" s="100"/>
      <c r="AG702" s="100"/>
      <c r="AH702" s="100"/>
      <c r="AI702" s="100"/>
      <c r="AJ702" s="100"/>
      <c r="AK702" s="100"/>
      <c r="AL702" s="100"/>
      <c r="AM702" s="100"/>
      <c r="AN702" s="100"/>
      <c r="AO702" s="100"/>
      <c r="AP702" s="100"/>
    </row>
    <row r="703" spans="1:42" ht="34.5" hidden="1" customHeight="1">
      <c r="A703" s="100"/>
      <c r="B703" s="101"/>
      <c r="C703" s="100"/>
      <c r="D703" s="100"/>
      <c r="E703" s="100"/>
      <c r="F703" s="100"/>
      <c r="G703" s="102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3"/>
      <c r="T703" s="100"/>
      <c r="U703" s="100"/>
      <c r="V703" s="100"/>
      <c r="W703" s="100"/>
      <c r="X703" s="100"/>
      <c r="Y703" s="100"/>
      <c r="Z703" s="100"/>
      <c r="AA703" s="100"/>
      <c r="AB703" s="100"/>
      <c r="AC703" s="100"/>
      <c r="AD703" s="100"/>
      <c r="AE703" s="100"/>
      <c r="AF703" s="100"/>
      <c r="AG703" s="100"/>
      <c r="AH703" s="100"/>
      <c r="AI703" s="100"/>
      <c r="AJ703" s="100"/>
      <c r="AK703" s="100"/>
      <c r="AL703" s="100"/>
      <c r="AM703" s="100"/>
      <c r="AN703" s="100"/>
      <c r="AO703" s="100"/>
      <c r="AP703" s="100"/>
    </row>
    <row r="704" spans="1:42" ht="34.5" hidden="1" customHeight="1">
      <c r="A704" s="100"/>
      <c r="B704" s="101"/>
      <c r="C704" s="100"/>
      <c r="D704" s="100"/>
      <c r="E704" s="100"/>
      <c r="F704" s="100"/>
      <c r="G704" s="102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3"/>
      <c r="T704" s="100"/>
      <c r="U704" s="100"/>
      <c r="V704" s="100"/>
      <c r="W704" s="100"/>
      <c r="X704" s="100"/>
      <c r="Y704" s="100"/>
      <c r="Z704" s="100"/>
      <c r="AA704" s="100"/>
      <c r="AB704" s="100"/>
      <c r="AC704" s="100"/>
      <c r="AD704" s="100"/>
      <c r="AE704" s="100"/>
      <c r="AF704" s="100"/>
      <c r="AG704" s="100"/>
      <c r="AH704" s="100"/>
      <c r="AI704" s="100"/>
      <c r="AJ704" s="100"/>
      <c r="AK704" s="100"/>
      <c r="AL704" s="100"/>
      <c r="AM704" s="100"/>
      <c r="AN704" s="100"/>
      <c r="AO704" s="100"/>
      <c r="AP704" s="100"/>
    </row>
    <row r="705" spans="1:42" ht="34.5" hidden="1" customHeight="1">
      <c r="A705" s="100"/>
      <c r="B705" s="101"/>
      <c r="C705" s="100"/>
      <c r="D705" s="100"/>
      <c r="E705" s="100"/>
      <c r="F705" s="100"/>
      <c r="G705" s="102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3"/>
      <c r="T705" s="100"/>
      <c r="U705" s="100"/>
      <c r="V705" s="100"/>
      <c r="W705" s="100"/>
      <c r="X705" s="100"/>
      <c r="Y705" s="100"/>
      <c r="Z705" s="100"/>
      <c r="AA705" s="100"/>
      <c r="AB705" s="100"/>
      <c r="AC705" s="100"/>
      <c r="AD705" s="100"/>
      <c r="AE705" s="100"/>
      <c r="AF705" s="100"/>
      <c r="AG705" s="100"/>
      <c r="AH705" s="100"/>
      <c r="AI705" s="100"/>
      <c r="AJ705" s="100"/>
      <c r="AK705" s="100"/>
      <c r="AL705" s="100"/>
      <c r="AM705" s="100"/>
      <c r="AN705" s="100"/>
      <c r="AO705" s="100"/>
      <c r="AP705" s="100"/>
    </row>
    <row r="706" spans="1:42" ht="34.5" hidden="1" customHeight="1">
      <c r="A706" s="100"/>
      <c r="B706" s="101"/>
      <c r="C706" s="100"/>
      <c r="D706" s="100"/>
      <c r="E706" s="100"/>
      <c r="F706" s="100"/>
      <c r="G706" s="102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3"/>
      <c r="T706" s="100"/>
      <c r="U706" s="100"/>
      <c r="V706" s="100"/>
      <c r="W706" s="100"/>
      <c r="X706" s="100"/>
      <c r="Y706" s="100"/>
      <c r="Z706" s="100"/>
      <c r="AA706" s="100"/>
      <c r="AB706" s="100"/>
      <c r="AC706" s="100"/>
      <c r="AD706" s="100"/>
      <c r="AE706" s="100"/>
      <c r="AF706" s="100"/>
      <c r="AG706" s="100"/>
      <c r="AH706" s="100"/>
      <c r="AI706" s="100"/>
      <c r="AJ706" s="100"/>
      <c r="AK706" s="100"/>
      <c r="AL706" s="100"/>
      <c r="AM706" s="100"/>
      <c r="AN706" s="100"/>
      <c r="AO706" s="100"/>
      <c r="AP706" s="100"/>
    </row>
    <row r="707" spans="1:42" ht="34.5" hidden="1" customHeight="1">
      <c r="A707" s="100"/>
      <c r="B707" s="101"/>
      <c r="C707" s="100"/>
      <c r="D707" s="100"/>
      <c r="E707" s="100"/>
      <c r="F707" s="100"/>
      <c r="G707" s="102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3"/>
      <c r="T707" s="100"/>
      <c r="U707" s="100"/>
      <c r="V707" s="100"/>
      <c r="W707" s="100"/>
      <c r="X707" s="100"/>
      <c r="Y707" s="100"/>
      <c r="Z707" s="100"/>
      <c r="AA707" s="100"/>
      <c r="AB707" s="100"/>
      <c r="AC707" s="100"/>
      <c r="AD707" s="100"/>
      <c r="AE707" s="100"/>
      <c r="AF707" s="100"/>
      <c r="AG707" s="100"/>
      <c r="AH707" s="100"/>
      <c r="AI707" s="100"/>
      <c r="AJ707" s="100"/>
      <c r="AK707" s="100"/>
      <c r="AL707" s="100"/>
      <c r="AM707" s="100"/>
      <c r="AN707" s="100"/>
      <c r="AO707" s="100"/>
      <c r="AP707" s="100"/>
    </row>
    <row r="708" spans="1:42" ht="34.5" hidden="1" customHeight="1">
      <c r="A708" s="100"/>
      <c r="B708" s="101"/>
      <c r="C708" s="100"/>
      <c r="D708" s="100"/>
      <c r="E708" s="100"/>
      <c r="F708" s="100"/>
      <c r="G708" s="102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3"/>
      <c r="T708" s="100"/>
      <c r="U708" s="100"/>
      <c r="V708" s="100"/>
      <c r="W708" s="100"/>
      <c r="X708" s="100"/>
      <c r="Y708" s="100"/>
      <c r="Z708" s="100"/>
      <c r="AA708" s="100"/>
      <c r="AB708" s="100"/>
      <c r="AC708" s="100"/>
      <c r="AD708" s="100"/>
      <c r="AE708" s="100"/>
      <c r="AF708" s="100"/>
      <c r="AG708" s="100"/>
      <c r="AH708" s="100"/>
      <c r="AI708" s="100"/>
      <c r="AJ708" s="100"/>
      <c r="AK708" s="100"/>
      <c r="AL708" s="100"/>
      <c r="AM708" s="100"/>
      <c r="AN708" s="100"/>
      <c r="AO708" s="100"/>
      <c r="AP708" s="100"/>
    </row>
    <row r="709" spans="1:42" ht="34.5" hidden="1" customHeight="1">
      <c r="A709" s="100"/>
      <c r="B709" s="101"/>
      <c r="C709" s="100"/>
      <c r="D709" s="100"/>
      <c r="E709" s="100"/>
      <c r="F709" s="100"/>
      <c r="G709" s="102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3"/>
      <c r="T709" s="100"/>
      <c r="U709" s="100"/>
      <c r="V709" s="100"/>
      <c r="W709" s="100"/>
      <c r="X709" s="100"/>
      <c r="Y709" s="100"/>
      <c r="Z709" s="100"/>
      <c r="AA709" s="100"/>
      <c r="AB709" s="100"/>
      <c r="AC709" s="100"/>
      <c r="AD709" s="100"/>
      <c r="AE709" s="100"/>
      <c r="AF709" s="100"/>
      <c r="AG709" s="100"/>
      <c r="AH709" s="100"/>
      <c r="AI709" s="100"/>
      <c r="AJ709" s="100"/>
      <c r="AK709" s="100"/>
      <c r="AL709" s="100"/>
      <c r="AM709" s="100"/>
      <c r="AN709" s="100"/>
      <c r="AO709" s="100"/>
      <c r="AP709" s="100"/>
    </row>
    <row r="710" spans="1:42" ht="34.5" hidden="1" customHeight="1">
      <c r="A710" s="100"/>
      <c r="B710" s="101"/>
      <c r="C710" s="100"/>
      <c r="D710" s="100"/>
      <c r="E710" s="100"/>
      <c r="F710" s="100"/>
      <c r="G710" s="102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3"/>
      <c r="T710" s="100"/>
      <c r="U710" s="100"/>
      <c r="V710" s="100"/>
      <c r="W710" s="100"/>
      <c r="X710" s="100"/>
      <c r="Y710" s="100"/>
      <c r="Z710" s="100"/>
      <c r="AA710" s="100"/>
      <c r="AB710" s="100"/>
      <c r="AC710" s="100"/>
      <c r="AD710" s="100"/>
      <c r="AE710" s="100"/>
      <c r="AF710" s="100"/>
      <c r="AG710" s="100"/>
      <c r="AH710" s="100"/>
      <c r="AI710" s="100"/>
      <c r="AJ710" s="100"/>
      <c r="AK710" s="100"/>
      <c r="AL710" s="100"/>
      <c r="AM710" s="100"/>
      <c r="AN710" s="100"/>
      <c r="AO710" s="100"/>
      <c r="AP710" s="100"/>
    </row>
    <row r="711" spans="1:42" ht="34.5" hidden="1" customHeight="1">
      <c r="A711" s="100"/>
      <c r="B711" s="101"/>
      <c r="C711" s="100"/>
      <c r="D711" s="100"/>
      <c r="E711" s="100"/>
      <c r="F711" s="100"/>
      <c r="G711" s="102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3"/>
      <c r="T711" s="100"/>
      <c r="U711" s="100"/>
      <c r="V711" s="100"/>
      <c r="W711" s="100"/>
      <c r="X711" s="100"/>
      <c r="Y711" s="100"/>
      <c r="Z711" s="100"/>
      <c r="AA711" s="100"/>
      <c r="AB711" s="100"/>
      <c r="AC711" s="100"/>
      <c r="AD711" s="100"/>
      <c r="AE711" s="100"/>
      <c r="AF711" s="100"/>
      <c r="AG711" s="100"/>
      <c r="AH711" s="100"/>
      <c r="AI711" s="100"/>
      <c r="AJ711" s="100"/>
      <c r="AK711" s="100"/>
      <c r="AL711" s="100"/>
      <c r="AM711" s="100"/>
      <c r="AN711" s="100"/>
      <c r="AO711" s="100"/>
      <c r="AP711" s="100"/>
    </row>
    <row r="712" spans="1:42" ht="34.5" hidden="1" customHeight="1">
      <c r="A712" s="100"/>
      <c r="B712" s="101"/>
      <c r="C712" s="100"/>
      <c r="D712" s="100"/>
      <c r="E712" s="100"/>
      <c r="F712" s="100"/>
      <c r="G712" s="102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3"/>
      <c r="T712" s="100"/>
      <c r="U712" s="100"/>
      <c r="V712" s="100"/>
      <c r="W712" s="100"/>
      <c r="X712" s="100"/>
      <c r="Y712" s="100"/>
      <c r="Z712" s="100"/>
      <c r="AA712" s="100"/>
      <c r="AB712" s="100"/>
      <c r="AC712" s="100"/>
      <c r="AD712" s="100"/>
      <c r="AE712" s="100"/>
      <c r="AF712" s="100"/>
      <c r="AG712" s="100"/>
      <c r="AH712" s="100"/>
      <c r="AI712" s="100"/>
      <c r="AJ712" s="100"/>
      <c r="AK712" s="100"/>
      <c r="AL712" s="100"/>
      <c r="AM712" s="100"/>
      <c r="AN712" s="100"/>
      <c r="AO712" s="100"/>
      <c r="AP712" s="100"/>
    </row>
    <row r="713" spans="1:42" ht="34.5" hidden="1" customHeight="1">
      <c r="A713" s="100"/>
      <c r="B713" s="101"/>
      <c r="C713" s="100"/>
      <c r="D713" s="100"/>
      <c r="E713" s="100"/>
      <c r="F713" s="100"/>
      <c r="G713" s="102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3"/>
      <c r="T713" s="100"/>
      <c r="U713" s="100"/>
      <c r="V713" s="100"/>
      <c r="W713" s="100"/>
      <c r="X713" s="100"/>
      <c r="Y713" s="100"/>
      <c r="Z713" s="100"/>
      <c r="AA713" s="100"/>
      <c r="AB713" s="100"/>
      <c r="AC713" s="100"/>
      <c r="AD713" s="100"/>
      <c r="AE713" s="100"/>
      <c r="AF713" s="100"/>
      <c r="AG713" s="100"/>
      <c r="AH713" s="100"/>
      <c r="AI713" s="100"/>
      <c r="AJ713" s="100"/>
      <c r="AK713" s="100"/>
      <c r="AL713" s="100"/>
      <c r="AM713" s="100"/>
      <c r="AN713" s="100"/>
      <c r="AO713" s="100"/>
      <c r="AP713" s="100"/>
    </row>
    <row r="714" spans="1:42" ht="34.5" hidden="1" customHeight="1">
      <c r="A714" s="100"/>
      <c r="B714" s="101"/>
      <c r="C714" s="100"/>
      <c r="D714" s="100"/>
      <c r="E714" s="100"/>
      <c r="F714" s="100"/>
      <c r="G714" s="102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3"/>
      <c r="T714" s="100"/>
      <c r="U714" s="100"/>
      <c r="V714" s="100"/>
      <c r="W714" s="100"/>
      <c r="X714" s="100"/>
      <c r="Y714" s="100"/>
      <c r="Z714" s="100"/>
      <c r="AA714" s="100"/>
      <c r="AB714" s="100"/>
      <c r="AC714" s="100"/>
      <c r="AD714" s="100"/>
      <c r="AE714" s="100"/>
      <c r="AF714" s="100"/>
      <c r="AG714" s="100"/>
      <c r="AH714" s="100"/>
      <c r="AI714" s="100"/>
      <c r="AJ714" s="100"/>
      <c r="AK714" s="100"/>
      <c r="AL714" s="100"/>
      <c r="AM714" s="100"/>
      <c r="AN714" s="100"/>
      <c r="AO714" s="100"/>
      <c r="AP714" s="100"/>
    </row>
    <row r="715" spans="1:42" ht="34.5" hidden="1" customHeight="1">
      <c r="A715" s="100"/>
      <c r="B715" s="101"/>
      <c r="C715" s="100"/>
      <c r="D715" s="100"/>
      <c r="E715" s="100"/>
      <c r="F715" s="100"/>
      <c r="G715" s="102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3"/>
      <c r="T715" s="100"/>
      <c r="U715" s="100"/>
      <c r="V715" s="100"/>
      <c r="W715" s="100"/>
      <c r="X715" s="100"/>
      <c r="Y715" s="100"/>
      <c r="Z715" s="100"/>
      <c r="AA715" s="100"/>
      <c r="AB715" s="100"/>
      <c r="AC715" s="100"/>
      <c r="AD715" s="100"/>
      <c r="AE715" s="100"/>
      <c r="AF715" s="100"/>
      <c r="AG715" s="100"/>
      <c r="AH715" s="100"/>
      <c r="AI715" s="100"/>
      <c r="AJ715" s="100"/>
      <c r="AK715" s="100"/>
      <c r="AL715" s="100"/>
      <c r="AM715" s="100"/>
      <c r="AN715" s="100"/>
      <c r="AO715" s="100"/>
      <c r="AP715" s="100"/>
    </row>
    <row r="716" spans="1:42" ht="34.5" hidden="1" customHeight="1">
      <c r="A716" s="100"/>
      <c r="B716" s="101"/>
      <c r="C716" s="100"/>
      <c r="D716" s="100"/>
      <c r="E716" s="100"/>
      <c r="F716" s="100"/>
      <c r="G716" s="102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3"/>
      <c r="T716" s="100"/>
      <c r="U716" s="100"/>
      <c r="V716" s="100"/>
      <c r="W716" s="100"/>
      <c r="X716" s="100"/>
      <c r="Y716" s="100"/>
      <c r="Z716" s="100"/>
      <c r="AA716" s="100"/>
      <c r="AB716" s="100"/>
      <c r="AC716" s="100"/>
      <c r="AD716" s="100"/>
      <c r="AE716" s="100"/>
      <c r="AF716" s="100"/>
      <c r="AG716" s="100"/>
      <c r="AH716" s="100"/>
      <c r="AI716" s="100"/>
      <c r="AJ716" s="100"/>
      <c r="AK716" s="100"/>
      <c r="AL716" s="100"/>
      <c r="AM716" s="100"/>
      <c r="AN716" s="100"/>
      <c r="AO716" s="100"/>
      <c r="AP716" s="100"/>
    </row>
    <row r="717" spans="1:42" ht="34.5" hidden="1" customHeight="1">
      <c r="A717" s="100"/>
      <c r="B717" s="101"/>
      <c r="C717" s="100"/>
      <c r="D717" s="100"/>
      <c r="E717" s="100"/>
      <c r="F717" s="100"/>
      <c r="G717" s="102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3"/>
      <c r="T717" s="100"/>
      <c r="U717" s="100"/>
      <c r="V717" s="100"/>
      <c r="W717" s="100"/>
      <c r="X717" s="100"/>
      <c r="Y717" s="100"/>
      <c r="Z717" s="100"/>
      <c r="AA717" s="100"/>
      <c r="AB717" s="100"/>
      <c r="AC717" s="100"/>
      <c r="AD717" s="100"/>
      <c r="AE717" s="100"/>
      <c r="AF717" s="100"/>
      <c r="AG717" s="100"/>
      <c r="AH717" s="100"/>
      <c r="AI717" s="100"/>
      <c r="AJ717" s="100"/>
      <c r="AK717" s="100"/>
      <c r="AL717" s="100"/>
      <c r="AM717" s="100"/>
      <c r="AN717" s="100"/>
      <c r="AO717" s="100"/>
      <c r="AP717" s="100"/>
    </row>
    <row r="718" spans="1:42" ht="34.5" hidden="1" customHeight="1">
      <c r="A718" s="100"/>
      <c r="B718" s="101"/>
      <c r="C718" s="100"/>
      <c r="D718" s="100"/>
      <c r="E718" s="100"/>
      <c r="F718" s="100"/>
      <c r="G718" s="102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3"/>
      <c r="T718" s="100"/>
      <c r="U718" s="100"/>
      <c r="V718" s="100"/>
      <c r="W718" s="100"/>
      <c r="X718" s="100"/>
      <c r="Y718" s="100"/>
      <c r="Z718" s="100"/>
      <c r="AA718" s="100"/>
      <c r="AB718" s="100"/>
      <c r="AC718" s="100"/>
      <c r="AD718" s="100"/>
      <c r="AE718" s="100"/>
      <c r="AF718" s="100"/>
      <c r="AG718" s="100"/>
      <c r="AH718" s="100"/>
      <c r="AI718" s="100"/>
      <c r="AJ718" s="100"/>
      <c r="AK718" s="100"/>
      <c r="AL718" s="100"/>
      <c r="AM718" s="100"/>
      <c r="AN718" s="100"/>
      <c r="AO718" s="100"/>
      <c r="AP718" s="100"/>
    </row>
    <row r="719" spans="1:42" ht="34.5" hidden="1" customHeight="1">
      <c r="A719" s="100"/>
      <c r="B719" s="101"/>
      <c r="C719" s="100"/>
      <c r="D719" s="100"/>
      <c r="E719" s="100"/>
      <c r="F719" s="100"/>
      <c r="G719" s="102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3"/>
      <c r="T719" s="100"/>
      <c r="U719" s="100"/>
      <c r="V719" s="100"/>
      <c r="W719" s="100"/>
      <c r="X719" s="100"/>
      <c r="Y719" s="100"/>
      <c r="Z719" s="100"/>
      <c r="AA719" s="100"/>
      <c r="AB719" s="100"/>
      <c r="AC719" s="100"/>
      <c r="AD719" s="100"/>
      <c r="AE719" s="100"/>
      <c r="AF719" s="100"/>
      <c r="AG719" s="100"/>
      <c r="AH719" s="100"/>
      <c r="AI719" s="100"/>
      <c r="AJ719" s="100"/>
      <c r="AK719" s="100"/>
      <c r="AL719" s="100"/>
      <c r="AM719" s="100"/>
      <c r="AN719" s="100"/>
      <c r="AO719" s="100"/>
      <c r="AP719" s="100"/>
    </row>
    <row r="720" spans="1:42" ht="34.5" hidden="1" customHeight="1">
      <c r="A720" s="100"/>
      <c r="B720" s="101"/>
      <c r="C720" s="100"/>
      <c r="D720" s="100"/>
      <c r="E720" s="100"/>
      <c r="F720" s="100"/>
      <c r="G720" s="102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3"/>
      <c r="T720" s="100"/>
      <c r="U720" s="100"/>
      <c r="V720" s="100"/>
      <c r="W720" s="100"/>
      <c r="X720" s="100"/>
      <c r="Y720" s="100"/>
      <c r="Z720" s="100"/>
      <c r="AA720" s="100"/>
      <c r="AB720" s="100"/>
      <c r="AC720" s="100"/>
      <c r="AD720" s="100"/>
      <c r="AE720" s="100"/>
      <c r="AF720" s="100"/>
      <c r="AG720" s="100"/>
      <c r="AH720" s="100"/>
      <c r="AI720" s="100"/>
      <c r="AJ720" s="100"/>
      <c r="AK720" s="100"/>
      <c r="AL720" s="100"/>
      <c r="AM720" s="100"/>
      <c r="AN720" s="100"/>
      <c r="AO720" s="100"/>
      <c r="AP720" s="100"/>
    </row>
    <row r="721" spans="1:42" ht="34.5" hidden="1" customHeight="1">
      <c r="A721" s="100"/>
      <c r="B721" s="101"/>
      <c r="C721" s="100"/>
      <c r="D721" s="100"/>
      <c r="E721" s="100"/>
      <c r="F721" s="100"/>
      <c r="G721" s="102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3"/>
      <c r="T721" s="100"/>
      <c r="U721" s="100"/>
      <c r="V721" s="100"/>
      <c r="W721" s="100"/>
      <c r="X721" s="100"/>
      <c r="Y721" s="100"/>
      <c r="Z721" s="100"/>
      <c r="AA721" s="100"/>
      <c r="AB721" s="100"/>
      <c r="AC721" s="100"/>
      <c r="AD721" s="100"/>
      <c r="AE721" s="100"/>
      <c r="AF721" s="100"/>
      <c r="AG721" s="100"/>
      <c r="AH721" s="100"/>
      <c r="AI721" s="100"/>
      <c r="AJ721" s="100"/>
      <c r="AK721" s="100"/>
      <c r="AL721" s="100"/>
      <c r="AM721" s="100"/>
      <c r="AN721" s="100"/>
      <c r="AO721" s="100"/>
      <c r="AP721" s="100"/>
    </row>
    <row r="722" spans="1:42" ht="34.5" hidden="1" customHeight="1">
      <c r="A722" s="100"/>
      <c r="B722" s="101"/>
      <c r="C722" s="100"/>
      <c r="D722" s="100"/>
      <c r="E722" s="100"/>
      <c r="F722" s="100"/>
      <c r="G722" s="102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3"/>
      <c r="T722" s="100"/>
      <c r="U722" s="100"/>
      <c r="V722" s="100"/>
      <c r="W722" s="100"/>
      <c r="X722" s="100"/>
      <c r="Y722" s="100"/>
      <c r="Z722" s="100"/>
      <c r="AA722" s="100"/>
      <c r="AB722" s="100"/>
      <c r="AC722" s="100"/>
      <c r="AD722" s="100"/>
      <c r="AE722" s="100"/>
      <c r="AF722" s="100"/>
      <c r="AG722" s="100"/>
      <c r="AH722" s="100"/>
      <c r="AI722" s="100"/>
      <c r="AJ722" s="100"/>
      <c r="AK722" s="100"/>
      <c r="AL722" s="100"/>
      <c r="AM722" s="100"/>
      <c r="AN722" s="100"/>
      <c r="AO722" s="100"/>
      <c r="AP722" s="100"/>
    </row>
    <row r="723" spans="1:42" ht="34.5" hidden="1" customHeight="1">
      <c r="A723" s="100"/>
      <c r="B723" s="101"/>
      <c r="C723" s="100"/>
      <c r="D723" s="100"/>
      <c r="E723" s="100"/>
      <c r="F723" s="100"/>
      <c r="G723" s="102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3"/>
      <c r="T723" s="100"/>
      <c r="U723" s="100"/>
      <c r="V723" s="100"/>
      <c r="W723" s="100"/>
      <c r="X723" s="100"/>
      <c r="Y723" s="100"/>
      <c r="Z723" s="100"/>
      <c r="AA723" s="100"/>
      <c r="AB723" s="100"/>
      <c r="AC723" s="100"/>
      <c r="AD723" s="100"/>
      <c r="AE723" s="100"/>
      <c r="AF723" s="100"/>
      <c r="AG723" s="100"/>
      <c r="AH723" s="100"/>
      <c r="AI723" s="100"/>
      <c r="AJ723" s="100"/>
      <c r="AK723" s="100"/>
      <c r="AL723" s="100"/>
      <c r="AM723" s="100"/>
      <c r="AN723" s="100"/>
      <c r="AO723" s="100"/>
      <c r="AP723" s="100"/>
    </row>
    <row r="724" spans="1:42" ht="34.5" hidden="1" customHeight="1">
      <c r="A724" s="100"/>
      <c r="B724" s="101"/>
      <c r="C724" s="100"/>
      <c r="D724" s="100"/>
      <c r="E724" s="100"/>
      <c r="F724" s="100"/>
      <c r="G724" s="102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3"/>
      <c r="T724" s="100"/>
      <c r="U724" s="100"/>
      <c r="V724" s="100"/>
      <c r="W724" s="100"/>
      <c r="X724" s="100"/>
      <c r="Y724" s="100"/>
      <c r="Z724" s="100"/>
      <c r="AA724" s="100"/>
      <c r="AB724" s="100"/>
      <c r="AC724" s="100"/>
      <c r="AD724" s="100"/>
      <c r="AE724" s="100"/>
      <c r="AF724" s="100"/>
      <c r="AG724" s="100"/>
      <c r="AH724" s="100"/>
      <c r="AI724" s="100"/>
      <c r="AJ724" s="100"/>
      <c r="AK724" s="100"/>
      <c r="AL724" s="100"/>
      <c r="AM724" s="100"/>
      <c r="AN724" s="100"/>
      <c r="AO724" s="100"/>
      <c r="AP724" s="100"/>
    </row>
    <row r="725" spans="1:42" ht="34.5" hidden="1" customHeight="1">
      <c r="A725" s="100"/>
      <c r="B725" s="101"/>
      <c r="C725" s="100"/>
      <c r="D725" s="100"/>
      <c r="E725" s="100"/>
      <c r="F725" s="100"/>
      <c r="G725" s="102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3"/>
      <c r="T725" s="100"/>
      <c r="U725" s="100"/>
      <c r="V725" s="100"/>
      <c r="W725" s="100"/>
      <c r="X725" s="100"/>
      <c r="Y725" s="100"/>
      <c r="Z725" s="100"/>
      <c r="AA725" s="100"/>
      <c r="AB725" s="100"/>
      <c r="AC725" s="100"/>
      <c r="AD725" s="100"/>
      <c r="AE725" s="100"/>
      <c r="AF725" s="100"/>
      <c r="AG725" s="100"/>
      <c r="AH725" s="100"/>
      <c r="AI725" s="100"/>
      <c r="AJ725" s="100"/>
      <c r="AK725" s="100"/>
      <c r="AL725" s="100"/>
      <c r="AM725" s="100"/>
      <c r="AN725" s="100"/>
      <c r="AO725" s="100"/>
      <c r="AP725" s="100"/>
    </row>
    <row r="726" spans="1:42" ht="34.5" hidden="1" customHeight="1">
      <c r="A726" s="100"/>
      <c r="B726" s="101"/>
      <c r="C726" s="100"/>
      <c r="D726" s="100"/>
      <c r="E726" s="100"/>
      <c r="F726" s="100"/>
      <c r="G726" s="102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3"/>
      <c r="T726" s="100"/>
      <c r="U726" s="100"/>
      <c r="V726" s="100"/>
      <c r="W726" s="100"/>
      <c r="X726" s="100"/>
      <c r="Y726" s="100"/>
      <c r="Z726" s="100"/>
      <c r="AA726" s="100"/>
      <c r="AB726" s="100"/>
      <c r="AC726" s="100"/>
      <c r="AD726" s="100"/>
      <c r="AE726" s="100"/>
      <c r="AF726" s="100"/>
      <c r="AG726" s="100"/>
      <c r="AH726" s="100"/>
      <c r="AI726" s="100"/>
      <c r="AJ726" s="100"/>
      <c r="AK726" s="100"/>
      <c r="AL726" s="100"/>
      <c r="AM726" s="100"/>
      <c r="AN726" s="100"/>
      <c r="AO726" s="100"/>
      <c r="AP726" s="100"/>
    </row>
    <row r="727" spans="1:42" ht="34.5" hidden="1" customHeight="1">
      <c r="A727" s="100"/>
      <c r="B727" s="101"/>
      <c r="C727" s="100"/>
      <c r="D727" s="100"/>
      <c r="E727" s="100"/>
      <c r="F727" s="100"/>
      <c r="G727" s="102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3"/>
      <c r="T727" s="100"/>
      <c r="U727" s="100"/>
      <c r="V727" s="100"/>
      <c r="W727" s="100"/>
      <c r="X727" s="100"/>
      <c r="Y727" s="100"/>
      <c r="Z727" s="100"/>
      <c r="AA727" s="100"/>
      <c r="AB727" s="100"/>
      <c r="AC727" s="100"/>
      <c r="AD727" s="100"/>
      <c r="AE727" s="100"/>
      <c r="AF727" s="100"/>
      <c r="AG727" s="100"/>
      <c r="AH727" s="100"/>
      <c r="AI727" s="100"/>
      <c r="AJ727" s="100"/>
      <c r="AK727" s="100"/>
      <c r="AL727" s="100"/>
      <c r="AM727" s="100"/>
      <c r="AN727" s="100"/>
      <c r="AO727" s="100"/>
      <c r="AP727" s="100"/>
    </row>
    <row r="728" spans="1:42" ht="34.5" hidden="1" customHeight="1">
      <c r="A728" s="100"/>
      <c r="B728" s="101"/>
      <c r="C728" s="100"/>
      <c r="D728" s="100"/>
      <c r="E728" s="100"/>
      <c r="F728" s="100"/>
      <c r="G728" s="102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3"/>
      <c r="T728" s="100"/>
      <c r="U728" s="100"/>
      <c r="V728" s="100"/>
      <c r="W728" s="100"/>
      <c r="X728" s="100"/>
      <c r="Y728" s="100"/>
      <c r="Z728" s="100"/>
      <c r="AA728" s="100"/>
      <c r="AB728" s="100"/>
      <c r="AC728" s="100"/>
      <c r="AD728" s="100"/>
      <c r="AE728" s="100"/>
      <c r="AF728" s="100"/>
      <c r="AG728" s="100"/>
      <c r="AH728" s="100"/>
      <c r="AI728" s="100"/>
      <c r="AJ728" s="100"/>
      <c r="AK728" s="100"/>
      <c r="AL728" s="100"/>
      <c r="AM728" s="100"/>
      <c r="AN728" s="100"/>
      <c r="AO728" s="100"/>
      <c r="AP728" s="100"/>
    </row>
    <row r="729" spans="1:42" ht="34.5" hidden="1" customHeight="1">
      <c r="A729" s="100"/>
      <c r="B729" s="101"/>
      <c r="C729" s="100"/>
      <c r="D729" s="100"/>
      <c r="E729" s="100"/>
      <c r="F729" s="100"/>
      <c r="G729" s="102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3"/>
      <c r="T729" s="100"/>
      <c r="U729" s="100"/>
      <c r="V729" s="100"/>
      <c r="W729" s="100"/>
      <c r="X729" s="100"/>
      <c r="Y729" s="100"/>
      <c r="Z729" s="100"/>
      <c r="AA729" s="100"/>
      <c r="AB729" s="100"/>
      <c r="AC729" s="100"/>
      <c r="AD729" s="100"/>
      <c r="AE729" s="100"/>
      <c r="AF729" s="100"/>
      <c r="AG729" s="100"/>
      <c r="AH729" s="100"/>
      <c r="AI729" s="100"/>
      <c r="AJ729" s="100"/>
      <c r="AK729" s="100"/>
      <c r="AL729" s="100"/>
      <c r="AM729" s="100"/>
      <c r="AN729" s="100"/>
      <c r="AO729" s="100"/>
      <c r="AP729" s="100"/>
    </row>
    <row r="730" spans="1:42" ht="34.5" hidden="1" customHeight="1">
      <c r="A730" s="100"/>
      <c r="B730" s="101"/>
      <c r="C730" s="100"/>
      <c r="D730" s="100"/>
      <c r="E730" s="100"/>
      <c r="F730" s="100"/>
      <c r="G730" s="102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3"/>
      <c r="T730" s="100"/>
      <c r="U730" s="100"/>
      <c r="V730" s="100"/>
      <c r="W730" s="100"/>
      <c r="X730" s="100"/>
      <c r="Y730" s="100"/>
      <c r="Z730" s="100"/>
      <c r="AA730" s="100"/>
      <c r="AB730" s="100"/>
      <c r="AC730" s="100"/>
      <c r="AD730" s="100"/>
      <c r="AE730" s="100"/>
      <c r="AF730" s="100"/>
      <c r="AG730" s="100"/>
      <c r="AH730" s="100"/>
      <c r="AI730" s="100"/>
      <c r="AJ730" s="100"/>
      <c r="AK730" s="100"/>
      <c r="AL730" s="100"/>
      <c r="AM730" s="100"/>
      <c r="AN730" s="100"/>
      <c r="AO730" s="100"/>
      <c r="AP730" s="100"/>
    </row>
    <row r="731" spans="1:42" ht="34.5" hidden="1" customHeight="1">
      <c r="A731" s="100"/>
      <c r="B731" s="101"/>
      <c r="C731" s="100"/>
      <c r="D731" s="100"/>
      <c r="E731" s="100"/>
      <c r="F731" s="100"/>
      <c r="G731" s="102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3"/>
      <c r="T731" s="100"/>
      <c r="U731" s="100"/>
      <c r="V731" s="100"/>
      <c r="W731" s="100"/>
      <c r="X731" s="100"/>
      <c r="Y731" s="100"/>
      <c r="Z731" s="100"/>
      <c r="AA731" s="100"/>
      <c r="AB731" s="100"/>
      <c r="AC731" s="100"/>
      <c r="AD731" s="100"/>
      <c r="AE731" s="100"/>
      <c r="AF731" s="100"/>
      <c r="AG731" s="100"/>
      <c r="AH731" s="100"/>
      <c r="AI731" s="100"/>
      <c r="AJ731" s="100"/>
      <c r="AK731" s="100"/>
      <c r="AL731" s="100"/>
      <c r="AM731" s="100"/>
      <c r="AN731" s="100"/>
      <c r="AO731" s="100"/>
      <c r="AP731" s="100"/>
    </row>
    <row r="732" spans="1:42" ht="34.5" hidden="1" customHeight="1">
      <c r="A732" s="100"/>
      <c r="B732" s="101"/>
      <c r="C732" s="100"/>
      <c r="D732" s="100"/>
      <c r="E732" s="100"/>
      <c r="F732" s="100"/>
      <c r="G732" s="102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3"/>
      <c r="T732" s="100"/>
      <c r="U732" s="100"/>
      <c r="V732" s="100"/>
      <c r="W732" s="100"/>
      <c r="X732" s="100"/>
      <c r="Y732" s="100"/>
      <c r="Z732" s="100"/>
      <c r="AA732" s="100"/>
      <c r="AB732" s="100"/>
      <c r="AC732" s="100"/>
      <c r="AD732" s="100"/>
      <c r="AE732" s="100"/>
      <c r="AF732" s="100"/>
      <c r="AG732" s="100"/>
      <c r="AH732" s="100"/>
      <c r="AI732" s="100"/>
      <c r="AJ732" s="100"/>
      <c r="AK732" s="100"/>
      <c r="AL732" s="100"/>
      <c r="AM732" s="100"/>
      <c r="AN732" s="100"/>
      <c r="AO732" s="100"/>
      <c r="AP732" s="100"/>
    </row>
    <row r="733" spans="1:42" ht="34.5" hidden="1" customHeight="1">
      <c r="A733" s="100"/>
      <c r="B733" s="101"/>
      <c r="C733" s="100"/>
      <c r="D733" s="100"/>
      <c r="E733" s="100"/>
      <c r="F733" s="100"/>
      <c r="G733" s="102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3"/>
      <c r="T733" s="100"/>
      <c r="U733" s="100"/>
      <c r="V733" s="100"/>
      <c r="W733" s="100"/>
      <c r="X733" s="100"/>
      <c r="Y733" s="100"/>
      <c r="Z733" s="100"/>
      <c r="AA733" s="100"/>
      <c r="AB733" s="100"/>
      <c r="AC733" s="100"/>
      <c r="AD733" s="100"/>
      <c r="AE733" s="100"/>
      <c r="AF733" s="100"/>
      <c r="AG733" s="100"/>
      <c r="AH733" s="100"/>
      <c r="AI733" s="100"/>
      <c r="AJ733" s="100"/>
      <c r="AK733" s="100"/>
      <c r="AL733" s="100"/>
      <c r="AM733" s="100"/>
      <c r="AN733" s="100"/>
      <c r="AO733" s="100"/>
      <c r="AP733" s="100"/>
    </row>
    <row r="734" spans="1:42" ht="34.5" hidden="1" customHeight="1">
      <c r="A734" s="100"/>
      <c r="B734" s="101"/>
      <c r="C734" s="100"/>
      <c r="D734" s="100"/>
      <c r="E734" s="100"/>
      <c r="F734" s="100"/>
      <c r="G734" s="102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3"/>
      <c r="T734" s="100"/>
      <c r="U734" s="100"/>
      <c r="V734" s="100"/>
      <c r="W734" s="100"/>
      <c r="X734" s="100"/>
      <c r="Y734" s="100"/>
      <c r="Z734" s="100"/>
      <c r="AA734" s="100"/>
      <c r="AB734" s="100"/>
      <c r="AC734" s="100"/>
      <c r="AD734" s="100"/>
      <c r="AE734" s="100"/>
      <c r="AF734" s="100"/>
      <c r="AG734" s="100"/>
      <c r="AH734" s="100"/>
      <c r="AI734" s="100"/>
      <c r="AJ734" s="100"/>
      <c r="AK734" s="100"/>
      <c r="AL734" s="100"/>
      <c r="AM734" s="100"/>
      <c r="AN734" s="100"/>
      <c r="AO734" s="100"/>
      <c r="AP734" s="100"/>
    </row>
    <row r="735" spans="1:42" ht="34.5" hidden="1" customHeight="1">
      <c r="A735" s="100"/>
      <c r="B735" s="101"/>
      <c r="C735" s="100"/>
      <c r="D735" s="100"/>
      <c r="E735" s="100"/>
      <c r="F735" s="100"/>
      <c r="G735" s="102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3"/>
      <c r="T735" s="100"/>
      <c r="U735" s="100"/>
      <c r="V735" s="100"/>
      <c r="W735" s="100"/>
      <c r="X735" s="100"/>
      <c r="Y735" s="100"/>
      <c r="Z735" s="100"/>
      <c r="AA735" s="100"/>
      <c r="AB735" s="100"/>
      <c r="AC735" s="100"/>
      <c r="AD735" s="100"/>
      <c r="AE735" s="100"/>
      <c r="AF735" s="100"/>
      <c r="AG735" s="100"/>
      <c r="AH735" s="100"/>
      <c r="AI735" s="100"/>
      <c r="AJ735" s="100"/>
      <c r="AK735" s="100"/>
      <c r="AL735" s="100"/>
      <c r="AM735" s="100"/>
      <c r="AN735" s="100"/>
      <c r="AO735" s="100"/>
      <c r="AP735" s="100"/>
    </row>
    <row r="736" spans="1:42" ht="34.5" hidden="1" customHeight="1">
      <c r="A736" s="100"/>
      <c r="B736" s="101"/>
      <c r="C736" s="100"/>
      <c r="D736" s="100"/>
      <c r="E736" s="100"/>
      <c r="F736" s="100"/>
      <c r="G736" s="102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3"/>
      <c r="T736" s="100"/>
      <c r="U736" s="100"/>
      <c r="V736" s="100"/>
      <c r="W736" s="100"/>
      <c r="X736" s="100"/>
      <c r="Y736" s="100"/>
      <c r="Z736" s="100"/>
      <c r="AA736" s="100"/>
      <c r="AB736" s="100"/>
      <c r="AC736" s="100"/>
      <c r="AD736" s="100"/>
      <c r="AE736" s="100"/>
      <c r="AF736" s="100"/>
      <c r="AG736" s="100"/>
      <c r="AH736" s="100"/>
      <c r="AI736" s="100"/>
      <c r="AJ736" s="100"/>
      <c r="AK736" s="100"/>
      <c r="AL736" s="100"/>
      <c r="AM736" s="100"/>
      <c r="AN736" s="100"/>
      <c r="AO736" s="100"/>
      <c r="AP736" s="100"/>
    </row>
    <row r="737" spans="1:42" ht="34.5" hidden="1" customHeight="1">
      <c r="A737" s="100"/>
      <c r="B737" s="101"/>
      <c r="C737" s="100"/>
      <c r="D737" s="100"/>
      <c r="E737" s="100"/>
      <c r="F737" s="100"/>
      <c r="G737" s="102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3"/>
      <c r="T737" s="100"/>
      <c r="U737" s="100"/>
      <c r="V737" s="100"/>
      <c r="W737" s="100"/>
      <c r="X737" s="100"/>
      <c r="Y737" s="100"/>
      <c r="Z737" s="100"/>
      <c r="AA737" s="100"/>
      <c r="AB737" s="100"/>
      <c r="AC737" s="100"/>
      <c r="AD737" s="100"/>
      <c r="AE737" s="100"/>
      <c r="AF737" s="100"/>
      <c r="AG737" s="100"/>
      <c r="AH737" s="100"/>
      <c r="AI737" s="100"/>
      <c r="AJ737" s="100"/>
      <c r="AK737" s="100"/>
      <c r="AL737" s="100"/>
      <c r="AM737" s="100"/>
      <c r="AN737" s="100"/>
      <c r="AO737" s="100"/>
      <c r="AP737" s="100"/>
    </row>
    <row r="738" spans="1:42" ht="34.5" hidden="1" customHeight="1">
      <c r="A738" s="100"/>
      <c r="B738" s="101"/>
      <c r="C738" s="100"/>
      <c r="D738" s="100"/>
      <c r="E738" s="100"/>
      <c r="F738" s="100"/>
      <c r="G738" s="102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3"/>
      <c r="T738" s="100"/>
      <c r="U738" s="100"/>
      <c r="V738" s="100"/>
      <c r="W738" s="100"/>
      <c r="X738" s="100"/>
      <c r="Y738" s="100"/>
      <c r="Z738" s="100"/>
      <c r="AA738" s="100"/>
      <c r="AB738" s="100"/>
      <c r="AC738" s="100"/>
      <c r="AD738" s="100"/>
      <c r="AE738" s="100"/>
      <c r="AF738" s="100"/>
      <c r="AG738" s="100"/>
      <c r="AH738" s="100"/>
      <c r="AI738" s="100"/>
      <c r="AJ738" s="100"/>
      <c r="AK738" s="100"/>
      <c r="AL738" s="100"/>
      <c r="AM738" s="100"/>
      <c r="AN738" s="100"/>
      <c r="AO738" s="100"/>
      <c r="AP738" s="100"/>
    </row>
    <row r="739" spans="1:42" ht="34.5" hidden="1" customHeight="1">
      <c r="A739" s="100"/>
      <c r="B739" s="101"/>
      <c r="C739" s="100"/>
      <c r="D739" s="100"/>
      <c r="E739" s="100"/>
      <c r="F739" s="100"/>
      <c r="G739" s="102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3"/>
      <c r="T739" s="100"/>
      <c r="U739" s="100"/>
      <c r="V739" s="100"/>
      <c r="W739" s="100"/>
      <c r="X739" s="100"/>
      <c r="Y739" s="100"/>
      <c r="Z739" s="100"/>
      <c r="AA739" s="100"/>
      <c r="AB739" s="100"/>
      <c r="AC739" s="100"/>
      <c r="AD739" s="100"/>
      <c r="AE739" s="100"/>
      <c r="AF739" s="100"/>
      <c r="AG739" s="100"/>
      <c r="AH739" s="100"/>
      <c r="AI739" s="100"/>
      <c r="AJ739" s="100"/>
      <c r="AK739" s="100"/>
      <c r="AL739" s="100"/>
      <c r="AM739" s="100"/>
      <c r="AN739" s="100"/>
      <c r="AO739" s="100"/>
      <c r="AP739" s="100"/>
    </row>
    <row r="740" spans="1:42" ht="34.5" hidden="1" customHeight="1">
      <c r="A740" s="100"/>
      <c r="B740" s="101"/>
      <c r="C740" s="100"/>
      <c r="D740" s="100"/>
      <c r="E740" s="100"/>
      <c r="F740" s="100"/>
      <c r="G740" s="102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3"/>
      <c r="T740" s="100"/>
      <c r="U740" s="100"/>
      <c r="V740" s="100"/>
      <c r="W740" s="100"/>
      <c r="X740" s="100"/>
      <c r="Y740" s="100"/>
      <c r="Z740" s="100"/>
      <c r="AA740" s="100"/>
      <c r="AB740" s="100"/>
      <c r="AC740" s="100"/>
      <c r="AD740" s="100"/>
      <c r="AE740" s="100"/>
      <c r="AF740" s="100"/>
      <c r="AG740" s="100"/>
      <c r="AH740" s="100"/>
      <c r="AI740" s="100"/>
      <c r="AJ740" s="100"/>
      <c r="AK740" s="100"/>
      <c r="AL740" s="100"/>
      <c r="AM740" s="100"/>
      <c r="AN740" s="100"/>
      <c r="AO740" s="100"/>
      <c r="AP740" s="100"/>
    </row>
    <row r="741" spans="1:42" ht="34.5" hidden="1" customHeight="1">
      <c r="A741" s="100"/>
      <c r="B741" s="101"/>
      <c r="C741" s="100"/>
      <c r="D741" s="100"/>
      <c r="E741" s="100"/>
      <c r="F741" s="100"/>
      <c r="G741" s="102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3"/>
      <c r="T741" s="100"/>
      <c r="U741" s="100"/>
      <c r="V741" s="100"/>
      <c r="W741" s="100"/>
      <c r="X741" s="100"/>
      <c r="Y741" s="100"/>
      <c r="Z741" s="100"/>
      <c r="AA741" s="100"/>
      <c r="AB741" s="100"/>
      <c r="AC741" s="100"/>
      <c r="AD741" s="100"/>
      <c r="AE741" s="100"/>
      <c r="AF741" s="100"/>
      <c r="AG741" s="100"/>
      <c r="AH741" s="100"/>
      <c r="AI741" s="100"/>
      <c r="AJ741" s="100"/>
      <c r="AK741" s="100"/>
      <c r="AL741" s="100"/>
      <c r="AM741" s="100"/>
      <c r="AN741" s="100"/>
      <c r="AO741" s="100"/>
      <c r="AP741" s="100"/>
    </row>
    <row r="742" spans="1:42" ht="34.5" hidden="1" customHeight="1">
      <c r="A742" s="100"/>
      <c r="B742" s="101"/>
      <c r="C742" s="100"/>
      <c r="D742" s="100"/>
      <c r="E742" s="100"/>
      <c r="F742" s="100"/>
      <c r="G742" s="102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3"/>
      <c r="T742" s="100"/>
      <c r="U742" s="100"/>
      <c r="V742" s="100"/>
      <c r="W742" s="100"/>
      <c r="X742" s="100"/>
      <c r="Y742" s="100"/>
      <c r="Z742" s="100"/>
      <c r="AA742" s="100"/>
      <c r="AB742" s="100"/>
      <c r="AC742" s="100"/>
      <c r="AD742" s="100"/>
      <c r="AE742" s="100"/>
      <c r="AF742" s="100"/>
      <c r="AG742" s="100"/>
      <c r="AH742" s="100"/>
      <c r="AI742" s="100"/>
      <c r="AJ742" s="100"/>
      <c r="AK742" s="100"/>
      <c r="AL742" s="100"/>
      <c r="AM742" s="100"/>
      <c r="AN742" s="100"/>
      <c r="AO742" s="100"/>
      <c r="AP742" s="100"/>
    </row>
    <row r="743" spans="1:42" ht="34.5" hidden="1" customHeight="1">
      <c r="A743" s="100"/>
      <c r="B743" s="101"/>
      <c r="C743" s="100"/>
      <c r="D743" s="100"/>
      <c r="E743" s="100"/>
      <c r="F743" s="100"/>
      <c r="G743" s="102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3"/>
      <c r="T743" s="100"/>
      <c r="U743" s="100"/>
      <c r="V743" s="100"/>
      <c r="W743" s="100"/>
      <c r="X743" s="100"/>
      <c r="Y743" s="100"/>
      <c r="Z743" s="100"/>
      <c r="AA743" s="100"/>
      <c r="AB743" s="100"/>
      <c r="AC743" s="100"/>
      <c r="AD743" s="100"/>
      <c r="AE743" s="100"/>
      <c r="AF743" s="100"/>
      <c r="AG743" s="100"/>
      <c r="AH743" s="100"/>
      <c r="AI743" s="100"/>
      <c r="AJ743" s="100"/>
      <c r="AK743" s="100"/>
      <c r="AL743" s="100"/>
      <c r="AM743" s="100"/>
      <c r="AN743" s="100"/>
      <c r="AO743" s="100"/>
      <c r="AP743" s="100"/>
    </row>
    <row r="744" spans="1:42" ht="34.5" hidden="1" customHeight="1">
      <c r="A744" s="100"/>
      <c r="B744" s="101"/>
      <c r="C744" s="100"/>
      <c r="D744" s="100"/>
      <c r="E744" s="100"/>
      <c r="F744" s="100"/>
      <c r="G744" s="102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3"/>
      <c r="T744" s="100"/>
      <c r="U744" s="100"/>
      <c r="V744" s="100"/>
      <c r="W744" s="100"/>
      <c r="X744" s="100"/>
      <c r="Y744" s="100"/>
      <c r="Z744" s="100"/>
      <c r="AA744" s="100"/>
      <c r="AB744" s="100"/>
      <c r="AC744" s="100"/>
      <c r="AD744" s="100"/>
      <c r="AE744" s="100"/>
      <c r="AF744" s="100"/>
      <c r="AG744" s="100"/>
      <c r="AH744" s="100"/>
      <c r="AI744" s="100"/>
      <c r="AJ744" s="100"/>
      <c r="AK744" s="100"/>
      <c r="AL744" s="100"/>
      <c r="AM744" s="100"/>
      <c r="AN744" s="100"/>
      <c r="AO744" s="100"/>
      <c r="AP744" s="100"/>
    </row>
    <row r="745" spans="1:42" ht="34.5" hidden="1" customHeight="1">
      <c r="A745" s="100"/>
      <c r="B745" s="101"/>
      <c r="C745" s="100"/>
      <c r="D745" s="100"/>
      <c r="E745" s="100"/>
      <c r="F745" s="100"/>
      <c r="G745" s="102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3"/>
      <c r="T745" s="100"/>
      <c r="U745" s="100"/>
      <c r="V745" s="100"/>
      <c r="W745" s="100"/>
      <c r="X745" s="100"/>
      <c r="Y745" s="100"/>
      <c r="Z745" s="100"/>
      <c r="AA745" s="100"/>
      <c r="AB745" s="100"/>
      <c r="AC745" s="100"/>
      <c r="AD745" s="100"/>
      <c r="AE745" s="100"/>
      <c r="AF745" s="100"/>
      <c r="AG745" s="100"/>
      <c r="AH745" s="100"/>
      <c r="AI745" s="100"/>
      <c r="AJ745" s="100"/>
      <c r="AK745" s="100"/>
      <c r="AL745" s="100"/>
      <c r="AM745" s="100"/>
      <c r="AN745" s="100"/>
      <c r="AO745" s="100"/>
      <c r="AP745" s="100"/>
    </row>
    <row r="746" spans="1:42" ht="34.5" hidden="1" customHeight="1">
      <c r="A746" s="100"/>
      <c r="B746" s="101"/>
      <c r="C746" s="100"/>
      <c r="D746" s="100"/>
      <c r="E746" s="100"/>
      <c r="F746" s="100"/>
      <c r="G746" s="102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3"/>
      <c r="T746" s="100"/>
      <c r="U746" s="100"/>
      <c r="V746" s="100"/>
      <c r="W746" s="100"/>
      <c r="X746" s="100"/>
      <c r="Y746" s="100"/>
      <c r="Z746" s="100"/>
      <c r="AA746" s="100"/>
      <c r="AB746" s="100"/>
      <c r="AC746" s="100"/>
      <c r="AD746" s="100"/>
      <c r="AE746" s="100"/>
      <c r="AF746" s="100"/>
      <c r="AG746" s="100"/>
      <c r="AH746" s="100"/>
      <c r="AI746" s="100"/>
      <c r="AJ746" s="100"/>
      <c r="AK746" s="100"/>
      <c r="AL746" s="100"/>
      <c r="AM746" s="100"/>
      <c r="AN746" s="100"/>
      <c r="AO746" s="100"/>
      <c r="AP746" s="100"/>
    </row>
    <row r="747" spans="1:42" ht="34.5" hidden="1" customHeight="1">
      <c r="A747" s="100"/>
      <c r="B747" s="101"/>
      <c r="C747" s="100"/>
      <c r="D747" s="100"/>
      <c r="E747" s="100"/>
      <c r="F747" s="100"/>
      <c r="G747" s="102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3"/>
      <c r="T747" s="100"/>
      <c r="U747" s="100"/>
      <c r="V747" s="100"/>
      <c r="W747" s="100"/>
      <c r="X747" s="100"/>
      <c r="Y747" s="100"/>
      <c r="Z747" s="100"/>
      <c r="AA747" s="100"/>
      <c r="AB747" s="100"/>
      <c r="AC747" s="100"/>
      <c r="AD747" s="100"/>
      <c r="AE747" s="100"/>
      <c r="AF747" s="100"/>
      <c r="AG747" s="100"/>
      <c r="AH747" s="100"/>
      <c r="AI747" s="100"/>
      <c r="AJ747" s="100"/>
      <c r="AK747" s="100"/>
      <c r="AL747" s="100"/>
      <c r="AM747" s="100"/>
      <c r="AN747" s="100"/>
      <c r="AO747" s="100"/>
      <c r="AP747" s="100"/>
    </row>
    <row r="748" spans="1:42" ht="34.5" hidden="1" customHeight="1">
      <c r="A748" s="100"/>
      <c r="B748" s="101"/>
      <c r="C748" s="100"/>
      <c r="D748" s="100"/>
      <c r="E748" s="100"/>
      <c r="F748" s="100"/>
      <c r="G748" s="102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3"/>
      <c r="T748" s="100"/>
      <c r="U748" s="100"/>
      <c r="V748" s="100"/>
      <c r="W748" s="100"/>
      <c r="X748" s="100"/>
      <c r="Y748" s="100"/>
      <c r="Z748" s="100"/>
      <c r="AA748" s="100"/>
      <c r="AB748" s="100"/>
      <c r="AC748" s="100"/>
      <c r="AD748" s="100"/>
      <c r="AE748" s="100"/>
      <c r="AF748" s="100"/>
      <c r="AG748" s="100"/>
      <c r="AH748" s="100"/>
      <c r="AI748" s="100"/>
      <c r="AJ748" s="100"/>
      <c r="AK748" s="100"/>
      <c r="AL748" s="100"/>
      <c r="AM748" s="100"/>
      <c r="AN748" s="100"/>
      <c r="AO748" s="100"/>
      <c r="AP748" s="100"/>
    </row>
    <row r="749" spans="1:42" ht="34.5" hidden="1" customHeight="1">
      <c r="A749" s="100"/>
      <c r="B749" s="101"/>
      <c r="C749" s="100"/>
      <c r="D749" s="100"/>
      <c r="E749" s="100"/>
      <c r="F749" s="100"/>
      <c r="G749" s="102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3"/>
      <c r="T749" s="100"/>
      <c r="U749" s="100"/>
      <c r="V749" s="100"/>
      <c r="W749" s="100"/>
      <c r="X749" s="100"/>
      <c r="Y749" s="100"/>
      <c r="Z749" s="100"/>
      <c r="AA749" s="100"/>
      <c r="AB749" s="100"/>
      <c r="AC749" s="100"/>
      <c r="AD749" s="100"/>
      <c r="AE749" s="100"/>
      <c r="AF749" s="100"/>
      <c r="AG749" s="100"/>
      <c r="AH749" s="100"/>
      <c r="AI749" s="100"/>
      <c r="AJ749" s="100"/>
      <c r="AK749" s="100"/>
      <c r="AL749" s="100"/>
      <c r="AM749" s="100"/>
      <c r="AN749" s="100"/>
      <c r="AO749" s="100"/>
      <c r="AP749" s="100"/>
    </row>
    <row r="750" spans="1:42" ht="34.5" hidden="1" customHeight="1">
      <c r="A750" s="100"/>
      <c r="B750" s="101"/>
      <c r="C750" s="100"/>
      <c r="D750" s="100"/>
      <c r="E750" s="100"/>
      <c r="F750" s="100"/>
      <c r="G750" s="102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3"/>
      <c r="T750" s="100"/>
      <c r="U750" s="100"/>
      <c r="V750" s="100"/>
      <c r="W750" s="100"/>
      <c r="X750" s="100"/>
      <c r="Y750" s="100"/>
      <c r="Z750" s="100"/>
      <c r="AA750" s="100"/>
      <c r="AB750" s="100"/>
      <c r="AC750" s="100"/>
      <c r="AD750" s="100"/>
      <c r="AE750" s="100"/>
      <c r="AF750" s="100"/>
      <c r="AG750" s="100"/>
      <c r="AH750" s="100"/>
      <c r="AI750" s="100"/>
      <c r="AJ750" s="100"/>
      <c r="AK750" s="100"/>
      <c r="AL750" s="100"/>
      <c r="AM750" s="100"/>
      <c r="AN750" s="100"/>
      <c r="AO750" s="100"/>
      <c r="AP750" s="100"/>
    </row>
    <row r="751" spans="1:42" ht="34.5" hidden="1" customHeight="1">
      <c r="A751" s="100"/>
      <c r="B751" s="101"/>
      <c r="C751" s="100"/>
      <c r="D751" s="100"/>
      <c r="E751" s="100"/>
      <c r="F751" s="100"/>
      <c r="G751" s="102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3"/>
      <c r="T751" s="100"/>
      <c r="U751" s="100"/>
      <c r="V751" s="100"/>
      <c r="W751" s="100"/>
      <c r="X751" s="100"/>
      <c r="Y751" s="100"/>
      <c r="Z751" s="100"/>
      <c r="AA751" s="100"/>
      <c r="AB751" s="100"/>
      <c r="AC751" s="100"/>
      <c r="AD751" s="100"/>
      <c r="AE751" s="100"/>
      <c r="AF751" s="100"/>
      <c r="AG751" s="100"/>
      <c r="AH751" s="100"/>
      <c r="AI751" s="100"/>
      <c r="AJ751" s="100"/>
      <c r="AK751" s="100"/>
      <c r="AL751" s="100"/>
      <c r="AM751" s="100"/>
      <c r="AN751" s="100"/>
      <c r="AO751" s="100"/>
      <c r="AP751" s="100"/>
    </row>
    <row r="752" spans="1:42" ht="34.5" hidden="1" customHeight="1">
      <c r="A752" s="100"/>
      <c r="B752" s="101"/>
      <c r="C752" s="100"/>
      <c r="D752" s="100"/>
      <c r="E752" s="100"/>
      <c r="F752" s="100"/>
      <c r="G752" s="102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3"/>
      <c r="T752" s="100"/>
      <c r="U752" s="100"/>
      <c r="V752" s="100"/>
      <c r="W752" s="100"/>
      <c r="X752" s="100"/>
      <c r="Y752" s="100"/>
      <c r="Z752" s="100"/>
      <c r="AA752" s="100"/>
      <c r="AB752" s="100"/>
      <c r="AC752" s="100"/>
      <c r="AD752" s="100"/>
      <c r="AE752" s="100"/>
      <c r="AF752" s="100"/>
      <c r="AG752" s="100"/>
      <c r="AH752" s="100"/>
      <c r="AI752" s="100"/>
      <c r="AJ752" s="100"/>
      <c r="AK752" s="100"/>
      <c r="AL752" s="100"/>
      <c r="AM752" s="100"/>
      <c r="AN752" s="100"/>
      <c r="AO752" s="100"/>
      <c r="AP752" s="100"/>
    </row>
    <row r="753" spans="1:42" ht="34.5" hidden="1" customHeight="1">
      <c r="A753" s="100"/>
      <c r="B753" s="101"/>
      <c r="C753" s="100"/>
      <c r="D753" s="100"/>
      <c r="E753" s="100"/>
      <c r="F753" s="100"/>
      <c r="G753" s="102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3"/>
      <c r="T753" s="100"/>
      <c r="U753" s="100"/>
      <c r="V753" s="100"/>
      <c r="W753" s="100"/>
      <c r="X753" s="100"/>
      <c r="Y753" s="100"/>
      <c r="Z753" s="100"/>
      <c r="AA753" s="100"/>
      <c r="AB753" s="100"/>
      <c r="AC753" s="100"/>
      <c r="AD753" s="100"/>
      <c r="AE753" s="100"/>
      <c r="AF753" s="100"/>
      <c r="AG753" s="100"/>
      <c r="AH753" s="100"/>
      <c r="AI753" s="100"/>
      <c r="AJ753" s="100"/>
      <c r="AK753" s="100"/>
      <c r="AL753" s="100"/>
      <c r="AM753" s="100"/>
      <c r="AN753" s="100"/>
      <c r="AO753" s="100"/>
      <c r="AP753" s="100"/>
    </row>
    <row r="754" spans="1:42" ht="34.5" hidden="1" customHeight="1">
      <c r="A754" s="100"/>
      <c r="B754" s="101"/>
      <c r="C754" s="100"/>
      <c r="D754" s="100"/>
      <c r="E754" s="100"/>
      <c r="F754" s="100"/>
      <c r="G754" s="102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3"/>
      <c r="T754" s="100"/>
      <c r="U754" s="100"/>
      <c r="V754" s="100"/>
      <c r="W754" s="100"/>
      <c r="X754" s="100"/>
      <c r="Y754" s="100"/>
      <c r="Z754" s="100"/>
      <c r="AA754" s="100"/>
      <c r="AB754" s="100"/>
      <c r="AC754" s="100"/>
      <c r="AD754" s="100"/>
      <c r="AE754" s="100"/>
      <c r="AF754" s="100"/>
      <c r="AG754" s="100"/>
      <c r="AH754" s="100"/>
      <c r="AI754" s="100"/>
      <c r="AJ754" s="100"/>
      <c r="AK754" s="100"/>
      <c r="AL754" s="100"/>
      <c r="AM754" s="100"/>
      <c r="AN754" s="100"/>
      <c r="AO754" s="100"/>
      <c r="AP754" s="100"/>
    </row>
    <row r="755" spans="1:42" ht="34.5" hidden="1" customHeight="1">
      <c r="A755" s="100"/>
      <c r="B755" s="101"/>
      <c r="C755" s="100"/>
      <c r="D755" s="100"/>
      <c r="E755" s="100"/>
      <c r="F755" s="100"/>
      <c r="G755" s="102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3"/>
      <c r="T755" s="100"/>
      <c r="U755" s="100"/>
      <c r="V755" s="100"/>
      <c r="W755" s="100"/>
      <c r="X755" s="100"/>
      <c r="Y755" s="100"/>
      <c r="Z755" s="100"/>
      <c r="AA755" s="100"/>
      <c r="AB755" s="100"/>
      <c r="AC755" s="100"/>
      <c r="AD755" s="100"/>
      <c r="AE755" s="100"/>
      <c r="AF755" s="100"/>
      <c r="AG755" s="100"/>
      <c r="AH755" s="100"/>
      <c r="AI755" s="100"/>
      <c r="AJ755" s="100"/>
      <c r="AK755" s="100"/>
      <c r="AL755" s="100"/>
      <c r="AM755" s="100"/>
      <c r="AN755" s="100"/>
      <c r="AO755" s="100"/>
      <c r="AP755" s="100"/>
    </row>
    <row r="756" spans="1:42" ht="34.5" hidden="1" customHeight="1">
      <c r="A756" s="100"/>
      <c r="B756" s="101"/>
      <c r="C756" s="100"/>
      <c r="D756" s="100"/>
      <c r="E756" s="100"/>
      <c r="F756" s="100"/>
      <c r="G756" s="102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3"/>
      <c r="T756" s="100"/>
      <c r="U756" s="100"/>
      <c r="V756" s="100"/>
      <c r="W756" s="100"/>
      <c r="X756" s="100"/>
      <c r="Y756" s="100"/>
      <c r="Z756" s="100"/>
      <c r="AA756" s="100"/>
      <c r="AB756" s="100"/>
      <c r="AC756" s="100"/>
      <c r="AD756" s="100"/>
      <c r="AE756" s="100"/>
      <c r="AF756" s="100"/>
      <c r="AG756" s="100"/>
      <c r="AH756" s="100"/>
      <c r="AI756" s="100"/>
      <c r="AJ756" s="100"/>
      <c r="AK756" s="100"/>
      <c r="AL756" s="100"/>
      <c r="AM756" s="100"/>
      <c r="AN756" s="100"/>
      <c r="AO756" s="100"/>
      <c r="AP756" s="100"/>
    </row>
    <row r="757" spans="1:42" ht="34.5" hidden="1" customHeight="1">
      <c r="A757" s="100"/>
      <c r="B757" s="101"/>
      <c r="C757" s="100"/>
      <c r="D757" s="100"/>
      <c r="E757" s="100"/>
      <c r="F757" s="100"/>
      <c r="G757" s="102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3"/>
      <c r="T757" s="100"/>
      <c r="U757" s="100"/>
      <c r="V757" s="100"/>
      <c r="W757" s="100"/>
      <c r="X757" s="100"/>
      <c r="Y757" s="100"/>
      <c r="Z757" s="100"/>
      <c r="AA757" s="100"/>
      <c r="AB757" s="100"/>
      <c r="AC757" s="100"/>
      <c r="AD757" s="100"/>
      <c r="AE757" s="100"/>
      <c r="AF757" s="100"/>
      <c r="AG757" s="100"/>
      <c r="AH757" s="100"/>
      <c r="AI757" s="100"/>
      <c r="AJ757" s="100"/>
      <c r="AK757" s="100"/>
      <c r="AL757" s="100"/>
      <c r="AM757" s="100"/>
      <c r="AN757" s="100"/>
      <c r="AO757" s="100"/>
      <c r="AP757" s="100"/>
    </row>
    <row r="758" spans="1:42" ht="34.5" hidden="1" customHeight="1">
      <c r="A758" s="100"/>
      <c r="B758" s="101"/>
      <c r="C758" s="100"/>
      <c r="D758" s="100"/>
      <c r="E758" s="100"/>
      <c r="F758" s="100"/>
      <c r="G758" s="102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3"/>
      <c r="T758" s="100"/>
      <c r="U758" s="100"/>
      <c r="V758" s="100"/>
      <c r="W758" s="100"/>
      <c r="X758" s="100"/>
      <c r="Y758" s="100"/>
      <c r="Z758" s="100"/>
      <c r="AA758" s="100"/>
      <c r="AB758" s="100"/>
      <c r="AC758" s="100"/>
      <c r="AD758" s="100"/>
      <c r="AE758" s="100"/>
      <c r="AF758" s="100"/>
      <c r="AG758" s="100"/>
      <c r="AH758" s="100"/>
      <c r="AI758" s="100"/>
      <c r="AJ758" s="100"/>
      <c r="AK758" s="100"/>
      <c r="AL758" s="100"/>
      <c r="AM758" s="100"/>
      <c r="AN758" s="100"/>
      <c r="AO758" s="100"/>
      <c r="AP758" s="100"/>
    </row>
    <row r="759" spans="1:42" ht="34.5" hidden="1" customHeight="1">
      <c r="A759" s="100"/>
      <c r="B759" s="101"/>
      <c r="C759" s="100"/>
      <c r="D759" s="100"/>
      <c r="E759" s="100"/>
      <c r="F759" s="100"/>
      <c r="G759" s="102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3"/>
      <c r="T759" s="100"/>
      <c r="U759" s="100"/>
      <c r="V759" s="100"/>
      <c r="W759" s="100"/>
      <c r="X759" s="100"/>
      <c r="Y759" s="100"/>
      <c r="Z759" s="100"/>
      <c r="AA759" s="100"/>
      <c r="AB759" s="100"/>
      <c r="AC759" s="100"/>
      <c r="AD759" s="100"/>
      <c r="AE759" s="100"/>
      <c r="AF759" s="100"/>
      <c r="AG759" s="100"/>
      <c r="AH759" s="100"/>
      <c r="AI759" s="100"/>
      <c r="AJ759" s="100"/>
      <c r="AK759" s="100"/>
      <c r="AL759" s="100"/>
      <c r="AM759" s="100"/>
      <c r="AN759" s="100"/>
      <c r="AO759" s="100"/>
      <c r="AP759" s="100"/>
    </row>
    <row r="760" spans="1:42" ht="34.5" hidden="1" customHeight="1">
      <c r="A760" s="100"/>
      <c r="B760" s="101"/>
      <c r="C760" s="100"/>
      <c r="D760" s="100"/>
      <c r="E760" s="100"/>
      <c r="F760" s="100"/>
      <c r="G760" s="102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3"/>
      <c r="T760" s="100"/>
      <c r="U760" s="100"/>
      <c r="V760" s="100"/>
      <c r="W760" s="100"/>
      <c r="X760" s="100"/>
      <c r="Y760" s="100"/>
      <c r="Z760" s="100"/>
      <c r="AA760" s="100"/>
      <c r="AB760" s="100"/>
      <c r="AC760" s="100"/>
      <c r="AD760" s="100"/>
      <c r="AE760" s="100"/>
      <c r="AF760" s="100"/>
      <c r="AG760" s="100"/>
      <c r="AH760" s="100"/>
      <c r="AI760" s="100"/>
      <c r="AJ760" s="100"/>
      <c r="AK760" s="100"/>
      <c r="AL760" s="100"/>
      <c r="AM760" s="100"/>
      <c r="AN760" s="100"/>
      <c r="AO760" s="100"/>
      <c r="AP760" s="100"/>
    </row>
    <row r="761" spans="1:42" ht="34.5" hidden="1" customHeight="1">
      <c r="A761" s="100"/>
      <c r="B761" s="101"/>
      <c r="C761" s="100"/>
      <c r="D761" s="100"/>
      <c r="E761" s="100"/>
      <c r="F761" s="100"/>
      <c r="G761" s="102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3"/>
      <c r="T761" s="100"/>
      <c r="U761" s="100"/>
      <c r="V761" s="100"/>
      <c r="W761" s="100"/>
      <c r="X761" s="100"/>
      <c r="Y761" s="100"/>
      <c r="Z761" s="100"/>
      <c r="AA761" s="100"/>
      <c r="AB761" s="100"/>
      <c r="AC761" s="100"/>
      <c r="AD761" s="100"/>
      <c r="AE761" s="100"/>
      <c r="AF761" s="100"/>
      <c r="AG761" s="100"/>
      <c r="AH761" s="100"/>
      <c r="AI761" s="100"/>
      <c r="AJ761" s="100"/>
      <c r="AK761" s="100"/>
      <c r="AL761" s="100"/>
      <c r="AM761" s="100"/>
      <c r="AN761" s="100"/>
      <c r="AO761" s="100"/>
      <c r="AP761" s="100"/>
    </row>
    <row r="762" spans="1:42" ht="34.5" hidden="1" customHeight="1">
      <c r="A762" s="100"/>
      <c r="B762" s="101"/>
      <c r="C762" s="100"/>
      <c r="D762" s="100"/>
      <c r="E762" s="100"/>
      <c r="F762" s="100"/>
      <c r="G762" s="102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3"/>
      <c r="T762" s="100"/>
      <c r="U762" s="100"/>
      <c r="V762" s="100"/>
      <c r="W762" s="100"/>
      <c r="X762" s="100"/>
      <c r="Y762" s="100"/>
      <c r="Z762" s="100"/>
      <c r="AA762" s="100"/>
      <c r="AB762" s="100"/>
      <c r="AC762" s="100"/>
      <c r="AD762" s="100"/>
      <c r="AE762" s="100"/>
      <c r="AF762" s="100"/>
      <c r="AG762" s="100"/>
      <c r="AH762" s="100"/>
      <c r="AI762" s="100"/>
      <c r="AJ762" s="100"/>
      <c r="AK762" s="100"/>
      <c r="AL762" s="100"/>
      <c r="AM762" s="100"/>
      <c r="AN762" s="100"/>
      <c r="AO762" s="100"/>
      <c r="AP762" s="100"/>
    </row>
    <row r="763" spans="1:42" ht="34.5" hidden="1" customHeight="1">
      <c r="A763" s="100"/>
      <c r="B763" s="101"/>
      <c r="C763" s="100"/>
      <c r="D763" s="100"/>
      <c r="E763" s="100"/>
      <c r="F763" s="100"/>
      <c r="G763" s="102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3"/>
      <c r="T763" s="100"/>
      <c r="U763" s="100"/>
      <c r="V763" s="100"/>
      <c r="W763" s="100"/>
      <c r="X763" s="100"/>
      <c r="Y763" s="100"/>
      <c r="Z763" s="100"/>
      <c r="AA763" s="100"/>
      <c r="AB763" s="100"/>
      <c r="AC763" s="100"/>
      <c r="AD763" s="100"/>
      <c r="AE763" s="100"/>
      <c r="AF763" s="100"/>
      <c r="AG763" s="100"/>
      <c r="AH763" s="100"/>
      <c r="AI763" s="100"/>
      <c r="AJ763" s="100"/>
      <c r="AK763" s="100"/>
      <c r="AL763" s="100"/>
      <c r="AM763" s="100"/>
      <c r="AN763" s="100"/>
      <c r="AO763" s="100"/>
      <c r="AP763" s="100"/>
    </row>
    <row r="764" spans="1:42" ht="34.5" hidden="1" customHeight="1">
      <c r="A764" s="100"/>
      <c r="B764" s="101"/>
      <c r="C764" s="100"/>
      <c r="D764" s="100"/>
      <c r="E764" s="100"/>
      <c r="F764" s="100"/>
      <c r="G764" s="102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3"/>
      <c r="T764" s="100"/>
      <c r="U764" s="100"/>
      <c r="V764" s="100"/>
      <c r="W764" s="100"/>
      <c r="X764" s="100"/>
      <c r="Y764" s="100"/>
      <c r="Z764" s="100"/>
      <c r="AA764" s="100"/>
      <c r="AB764" s="100"/>
      <c r="AC764" s="100"/>
      <c r="AD764" s="100"/>
      <c r="AE764" s="100"/>
      <c r="AF764" s="100"/>
      <c r="AG764" s="100"/>
      <c r="AH764" s="100"/>
      <c r="AI764" s="100"/>
      <c r="AJ764" s="100"/>
      <c r="AK764" s="100"/>
      <c r="AL764" s="100"/>
      <c r="AM764" s="100"/>
      <c r="AN764" s="100"/>
      <c r="AO764" s="100"/>
      <c r="AP764" s="100"/>
    </row>
    <row r="765" spans="1:42" ht="34.5" hidden="1" customHeight="1">
      <c r="A765" s="100"/>
      <c r="B765" s="101"/>
      <c r="C765" s="100"/>
      <c r="D765" s="100"/>
      <c r="E765" s="100"/>
      <c r="F765" s="100"/>
      <c r="G765" s="102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3"/>
      <c r="T765" s="100"/>
      <c r="U765" s="100"/>
      <c r="V765" s="100"/>
      <c r="W765" s="100"/>
      <c r="X765" s="100"/>
      <c r="Y765" s="100"/>
      <c r="Z765" s="100"/>
      <c r="AA765" s="100"/>
      <c r="AB765" s="100"/>
      <c r="AC765" s="100"/>
      <c r="AD765" s="100"/>
      <c r="AE765" s="100"/>
      <c r="AF765" s="100"/>
      <c r="AG765" s="100"/>
      <c r="AH765" s="100"/>
      <c r="AI765" s="100"/>
      <c r="AJ765" s="100"/>
      <c r="AK765" s="100"/>
      <c r="AL765" s="100"/>
      <c r="AM765" s="100"/>
      <c r="AN765" s="100"/>
      <c r="AO765" s="100"/>
      <c r="AP765" s="100"/>
    </row>
    <row r="766" spans="1:42" ht="34.5" hidden="1" customHeight="1">
      <c r="A766" s="100"/>
      <c r="B766" s="101"/>
      <c r="C766" s="100"/>
      <c r="D766" s="100"/>
      <c r="E766" s="100"/>
      <c r="F766" s="100"/>
      <c r="G766" s="102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3"/>
      <c r="T766" s="100"/>
      <c r="U766" s="100"/>
      <c r="V766" s="100"/>
      <c r="W766" s="100"/>
      <c r="X766" s="100"/>
      <c r="Y766" s="100"/>
      <c r="Z766" s="100"/>
      <c r="AA766" s="100"/>
      <c r="AB766" s="100"/>
      <c r="AC766" s="100"/>
      <c r="AD766" s="100"/>
      <c r="AE766" s="100"/>
      <c r="AF766" s="100"/>
      <c r="AG766" s="100"/>
      <c r="AH766" s="100"/>
      <c r="AI766" s="100"/>
      <c r="AJ766" s="100"/>
      <c r="AK766" s="100"/>
      <c r="AL766" s="100"/>
      <c r="AM766" s="100"/>
      <c r="AN766" s="100"/>
      <c r="AO766" s="100"/>
      <c r="AP766" s="100"/>
    </row>
    <row r="767" spans="1:42" ht="34.5" hidden="1" customHeight="1">
      <c r="A767" s="100"/>
      <c r="B767" s="101"/>
      <c r="C767" s="100"/>
      <c r="D767" s="100"/>
      <c r="E767" s="100"/>
      <c r="F767" s="100"/>
      <c r="G767" s="102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3"/>
      <c r="T767" s="100"/>
      <c r="U767" s="100"/>
      <c r="V767" s="100"/>
      <c r="W767" s="100"/>
      <c r="X767" s="100"/>
      <c r="Y767" s="100"/>
      <c r="Z767" s="100"/>
      <c r="AA767" s="100"/>
      <c r="AB767" s="100"/>
      <c r="AC767" s="100"/>
      <c r="AD767" s="100"/>
      <c r="AE767" s="100"/>
      <c r="AF767" s="100"/>
      <c r="AG767" s="100"/>
      <c r="AH767" s="100"/>
      <c r="AI767" s="100"/>
      <c r="AJ767" s="100"/>
      <c r="AK767" s="100"/>
      <c r="AL767" s="100"/>
      <c r="AM767" s="100"/>
      <c r="AN767" s="100"/>
      <c r="AO767" s="100"/>
      <c r="AP767" s="100"/>
    </row>
    <row r="768" spans="1:42" ht="34.5" hidden="1" customHeight="1">
      <c r="A768" s="100"/>
      <c r="B768" s="101"/>
      <c r="C768" s="100"/>
      <c r="D768" s="100"/>
      <c r="E768" s="100"/>
      <c r="F768" s="100"/>
      <c r="G768" s="102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3"/>
      <c r="T768" s="100"/>
      <c r="U768" s="100"/>
      <c r="V768" s="100"/>
      <c r="W768" s="100"/>
      <c r="X768" s="100"/>
      <c r="Y768" s="100"/>
      <c r="Z768" s="100"/>
      <c r="AA768" s="100"/>
      <c r="AB768" s="100"/>
      <c r="AC768" s="100"/>
      <c r="AD768" s="100"/>
      <c r="AE768" s="100"/>
      <c r="AF768" s="100"/>
      <c r="AG768" s="100"/>
      <c r="AH768" s="100"/>
      <c r="AI768" s="100"/>
      <c r="AJ768" s="100"/>
      <c r="AK768" s="100"/>
      <c r="AL768" s="100"/>
      <c r="AM768" s="100"/>
      <c r="AN768" s="100"/>
      <c r="AO768" s="100"/>
      <c r="AP768" s="100"/>
    </row>
    <row r="769" spans="1:42" ht="34.5" hidden="1" customHeight="1">
      <c r="A769" s="100"/>
      <c r="B769" s="101"/>
      <c r="C769" s="100"/>
      <c r="D769" s="100"/>
      <c r="E769" s="100"/>
      <c r="F769" s="100"/>
      <c r="G769" s="102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3"/>
      <c r="T769" s="100"/>
      <c r="U769" s="100"/>
      <c r="V769" s="100"/>
      <c r="W769" s="100"/>
      <c r="X769" s="100"/>
      <c r="Y769" s="100"/>
      <c r="Z769" s="100"/>
      <c r="AA769" s="100"/>
      <c r="AB769" s="100"/>
      <c r="AC769" s="100"/>
      <c r="AD769" s="100"/>
      <c r="AE769" s="100"/>
      <c r="AF769" s="100"/>
      <c r="AG769" s="100"/>
      <c r="AH769" s="100"/>
      <c r="AI769" s="100"/>
      <c r="AJ769" s="100"/>
      <c r="AK769" s="100"/>
      <c r="AL769" s="100"/>
      <c r="AM769" s="100"/>
      <c r="AN769" s="100"/>
      <c r="AO769" s="100"/>
      <c r="AP769" s="100"/>
    </row>
    <row r="770" spans="1:42" ht="34.5" hidden="1" customHeight="1">
      <c r="A770" s="100"/>
      <c r="B770" s="101"/>
      <c r="C770" s="100"/>
      <c r="D770" s="100"/>
      <c r="E770" s="100"/>
      <c r="F770" s="100"/>
      <c r="G770" s="102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3"/>
      <c r="T770" s="100"/>
      <c r="U770" s="100"/>
      <c r="V770" s="100"/>
      <c r="W770" s="100"/>
      <c r="X770" s="100"/>
      <c r="Y770" s="100"/>
      <c r="Z770" s="100"/>
      <c r="AA770" s="100"/>
      <c r="AB770" s="100"/>
      <c r="AC770" s="100"/>
      <c r="AD770" s="100"/>
      <c r="AE770" s="100"/>
      <c r="AF770" s="100"/>
      <c r="AG770" s="100"/>
      <c r="AH770" s="100"/>
      <c r="AI770" s="100"/>
      <c r="AJ770" s="100"/>
      <c r="AK770" s="100"/>
      <c r="AL770" s="100"/>
      <c r="AM770" s="100"/>
      <c r="AN770" s="100"/>
      <c r="AO770" s="100"/>
      <c r="AP770" s="100"/>
    </row>
    <row r="771" spans="1:42" ht="34.5" hidden="1" customHeight="1">
      <c r="A771" s="100"/>
      <c r="B771" s="101"/>
      <c r="C771" s="100"/>
      <c r="D771" s="100"/>
      <c r="E771" s="100"/>
      <c r="F771" s="100"/>
      <c r="G771" s="102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3"/>
      <c r="T771" s="100"/>
      <c r="U771" s="100"/>
      <c r="V771" s="100"/>
      <c r="W771" s="100"/>
      <c r="X771" s="100"/>
      <c r="Y771" s="100"/>
      <c r="Z771" s="100"/>
      <c r="AA771" s="100"/>
      <c r="AB771" s="100"/>
      <c r="AC771" s="100"/>
      <c r="AD771" s="100"/>
      <c r="AE771" s="100"/>
      <c r="AF771" s="100"/>
      <c r="AG771" s="100"/>
      <c r="AH771" s="100"/>
      <c r="AI771" s="100"/>
      <c r="AJ771" s="100"/>
      <c r="AK771" s="100"/>
      <c r="AL771" s="100"/>
      <c r="AM771" s="100"/>
      <c r="AN771" s="100"/>
      <c r="AO771" s="100"/>
      <c r="AP771" s="100"/>
    </row>
    <row r="772" spans="1:42" ht="34.5" hidden="1" customHeight="1">
      <c r="A772" s="100"/>
      <c r="B772" s="101"/>
      <c r="C772" s="100"/>
      <c r="D772" s="100"/>
      <c r="E772" s="100"/>
      <c r="F772" s="100"/>
      <c r="G772" s="102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3"/>
      <c r="T772" s="100"/>
      <c r="U772" s="100"/>
      <c r="V772" s="100"/>
      <c r="W772" s="100"/>
      <c r="X772" s="100"/>
      <c r="Y772" s="100"/>
      <c r="Z772" s="100"/>
      <c r="AA772" s="100"/>
      <c r="AB772" s="100"/>
      <c r="AC772" s="100"/>
      <c r="AD772" s="100"/>
      <c r="AE772" s="100"/>
      <c r="AF772" s="100"/>
      <c r="AG772" s="100"/>
      <c r="AH772" s="100"/>
      <c r="AI772" s="100"/>
      <c r="AJ772" s="100"/>
      <c r="AK772" s="100"/>
      <c r="AL772" s="100"/>
      <c r="AM772" s="100"/>
      <c r="AN772" s="100"/>
      <c r="AO772" s="100"/>
      <c r="AP772" s="100"/>
    </row>
    <row r="773" spans="1:42" ht="34.5" hidden="1" customHeight="1">
      <c r="A773" s="100"/>
      <c r="B773" s="101"/>
      <c r="C773" s="100"/>
      <c r="D773" s="100"/>
      <c r="E773" s="100"/>
      <c r="F773" s="100"/>
      <c r="G773" s="102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3"/>
      <c r="T773" s="100"/>
      <c r="U773" s="100"/>
      <c r="V773" s="100"/>
      <c r="W773" s="100"/>
      <c r="X773" s="100"/>
      <c r="Y773" s="100"/>
      <c r="Z773" s="100"/>
      <c r="AA773" s="100"/>
      <c r="AB773" s="100"/>
      <c r="AC773" s="100"/>
      <c r="AD773" s="100"/>
      <c r="AE773" s="100"/>
      <c r="AF773" s="100"/>
      <c r="AG773" s="100"/>
      <c r="AH773" s="100"/>
      <c r="AI773" s="100"/>
      <c r="AJ773" s="100"/>
      <c r="AK773" s="100"/>
      <c r="AL773" s="100"/>
      <c r="AM773" s="100"/>
      <c r="AN773" s="100"/>
      <c r="AO773" s="100"/>
      <c r="AP773" s="100"/>
    </row>
    <row r="774" spans="1:42" ht="34.5" hidden="1" customHeight="1">
      <c r="A774" s="100"/>
      <c r="B774" s="101"/>
      <c r="C774" s="100"/>
      <c r="D774" s="100"/>
      <c r="E774" s="100"/>
      <c r="F774" s="100"/>
      <c r="G774" s="102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3"/>
      <c r="T774" s="100"/>
      <c r="U774" s="100"/>
      <c r="V774" s="100"/>
      <c r="W774" s="100"/>
      <c r="X774" s="100"/>
      <c r="Y774" s="100"/>
      <c r="Z774" s="100"/>
      <c r="AA774" s="100"/>
      <c r="AB774" s="100"/>
      <c r="AC774" s="100"/>
      <c r="AD774" s="100"/>
      <c r="AE774" s="100"/>
      <c r="AF774" s="100"/>
      <c r="AG774" s="100"/>
      <c r="AH774" s="100"/>
      <c r="AI774" s="100"/>
      <c r="AJ774" s="100"/>
      <c r="AK774" s="100"/>
      <c r="AL774" s="100"/>
      <c r="AM774" s="100"/>
      <c r="AN774" s="100"/>
      <c r="AO774" s="100"/>
      <c r="AP774" s="100"/>
    </row>
    <row r="775" spans="1:42" ht="34.5" hidden="1" customHeight="1">
      <c r="A775" s="100"/>
      <c r="B775" s="101"/>
      <c r="C775" s="100"/>
      <c r="D775" s="100"/>
      <c r="E775" s="100"/>
      <c r="F775" s="100"/>
      <c r="G775" s="102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3"/>
      <c r="T775" s="100"/>
      <c r="U775" s="100"/>
      <c r="V775" s="100"/>
      <c r="W775" s="100"/>
      <c r="X775" s="100"/>
      <c r="Y775" s="100"/>
      <c r="Z775" s="100"/>
      <c r="AA775" s="100"/>
      <c r="AB775" s="100"/>
      <c r="AC775" s="100"/>
      <c r="AD775" s="100"/>
      <c r="AE775" s="100"/>
      <c r="AF775" s="100"/>
      <c r="AG775" s="100"/>
      <c r="AH775" s="100"/>
      <c r="AI775" s="100"/>
      <c r="AJ775" s="100"/>
      <c r="AK775" s="100"/>
      <c r="AL775" s="100"/>
      <c r="AM775" s="100"/>
      <c r="AN775" s="100"/>
      <c r="AO775" s="100"/>
      <c r="AP775" s="100"/>
    </row>
    <row r="776" spans="1:42" ht="34.5" hidden="1" customHeight="1">
      <c r="A776" s="100"/>
      <c r="B776" s="101"/>
      <c r="C776" s="100"/>
      <c r="D776" s="100"/>
      <c r="E776" s="100"/>
      <c r="F776" s="100"/>
      <c r="G776" s="102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3"/>
      <c r="T776" s="100"/>
      <c r="U776" s="100"/>
      <c r="V776" s="100"/>
      <c r="W776" s="100"/>
      <c r="X776" s="100"/>
      <c r="Y776" s="100"/>
      <c r="Z776" s="100"/>
      <c r="AA776" s="100"/>
      <c r="AB776" s="100"/>
      <c r="AC776" s="100"/>
      <c r="AD776" s="100"/>
      <c r="AE776" s="100"/>
      <c r="AF776" s="100"/>
      <c r="AG776" s="100"/>
      <c r="AH776" s="100"/>
      <c r="AI776" s="100"/>
      <c r="AJ776" s="100"/>
      <c r="AK776" s="100"/>
      <c r="AL776" s="100"/>
      <c r="AM776" s="100"/>
      <c r="AN776" s="100"/>
      <c r="AO776" s="100"/>
      <c r="AP776" s="100"/>
    </row>
    <row r="777" spans="1:42" ht="34.5" hidden="1" customHeight="1">
      <c r="A777" s="100"/>
      <c r="B777" s="101"/>
      <c r="C777" s="100"/>
      <c r="D777" s="100"/>
      <c r="E777" s="100"/>
      <c r="F777" s="100"/>
      <c r="G777" s="102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3"/>
      <c r="T777" s="100"/>
      <c r="U777" s="100"/>
      <c r="V777" s="100"/>
      <c r="W777" s="100"/>
      <c r="X777" s="100"/>
      <c r="Y777" s="100"/>
      <c r="Z777" s="100"/>
      <c r="AA777" s="100"/>
      <c r="AB777" s="100"/>
      <c r="AC777" s="100"/>
      <c r="AD777" s="100"/>
      <c r="AE777" s="100"/>
      <c r="AF777" s="100"/>
      <c r="AG777" s="100"/>
      <c r="AH777" s="100"/>
      <c r="AI777" s="100"/>
      <c r="AJ777" s="100"/>
      <c r="AK777" s="100"/>
      <c r="AL777" s="100"/>
      <c r="AM777" s="100"/>
      <c r="AN777" s="100"/>
      <c r="AO777" s="100"/>
      <c r="AP777" s="100"/>
    </row>
    <row r="778" spans="1:42" ht="34.5" hidden="1" customHeight="1">
      <c r="A778" s="100"/>
      <c r="B778" s="101"/>
      <c r="C778" s="100"/>
      <c r="D778" s="100"/>
      <c r="E778" s="100"/>
      <c r="F778" s="100"/>
      <c r="G778" s="102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3"/>
      <c r="T778" s="100"/>
      <c r="U778" s="100"/>
      <c r="V778" s="100"/>
      <c r="W778" s="100"/>
      <c r="X778" s="100"/>
      <c r="Y778" s="100"/>
      <c r="Z778" s="100"/>
      <c r="AA778" s="100"/>
      <c r="AB778" s="100"/>
      <c r="AC778" s="100"/>
      <c r="AD778" s="100"/>
      <c r="AE778" s="100"/>
      <c r="AF778" s="100"/>
      <c r="AG778" s="100"/>
      <c r="AH778" s="100"/>
      <c r="AI778" s="100"/>
      <c r="AJ778" s="100"/>
      <c r="AK778" s="100"/>
      <c r="AL778" s="100"/>
      <c r="AM778" s="100"/>
      <c r="AN778" s="100"/>
      <c r="AO778" s="100"/>
      <c r="AP778" s="100"/>
    </row>
    <row r="779" spans="1:42" ht="34.5" hidden="1" customHeight="1">
      <c r="A779" s="100"/>
      <c r="B779" s="101"/>
      <c r="C779" s="100"/>
      <c r="D779" s="100"/>
      <c r="E779" s="100"/>
      <c r="F779" s="100"/>
      <c r="G779" s="102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3"/>
      <c r="T779" s="100"/>
      <c r="U779" s="100"/>
      <c r="V779" s="100"/>
      <c r="W779" s="100"/>
      <c r="X779" s="100"/>
      <c r="Y779" s="100"/>
      <c r="Z779" s="100"/>
      <c r="AA779" s="100"/>
      <c r="AB779" s="100"/>
      <c r="AC779" s="100"/>
      <c r="AD779" s="100"/>
      <c r="AE779" s="100"/>
      <c r="AF779" s="100"/>
      <c r="AG779" s="100"/>
      <c r="AH779" s="100"/>
      <c r="AI779" s="100"/>
      <c r="AJ779" s="100"/>
      <c r="AK779" s="100"/>
      <c r="AL779" s="100"/>
      <c r="AM779" s="100"/>
      <c r="AN779" s="100"/>
      <c r="AO779" s="100"/>
      <c r="AP779" s="100"/>
    </row>
    <row r="780" spans="1:42" ht="34.5" hidden="1" customHeight="1">
      <c r="A780" s="100"/>
      <c r="B780" s="101"/>
      <c r="C780" s="100"/>
      <c r="D780" s="100"/>
      <c r="E780" s="100"/>
      <c r="F780" s="100"/>
      <c r="G780" s="102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3"/>
      <c r="T780" s="100"/>
      <c r="U780" s="100"/>
      <c r="V780" s="100"/>
      <c r="W780" s="100"/>
      <c r="X780" s="100"/>
      <c r="Y780" s="100"/>
      <c r="Z780" s="100"/>
      <c r="AA780" s="100"/>
      <c r="AB780" s="100"/>
      <c r="AC780" s="100"/>
      <c r="AD780" s="100"/>
      <c r="AE780" s="100"/>
      <c r="AF780" s="100"/>
      <c r="AG780" s="100"/>
      <c r="AH780" s="100"/>
      <c r="AI780" s="100"/>
      <c r="AJ780" s="100"/>
      <c r="AK780" s="100"/>
      <c r="AL780" s="100"/>
      <c r="AM780" s="100"/>
      <c r="AN780" s="100"/>
      <c r="AO780" s="100"/>
      <c r="AP780" s="100"/>
    </row>
    <row r="781" spans="1:42" ht="34.5" hidden="1" customHeight="1">
      <c r="A781" s="100"/>
      <c r="B781" s="101"/>
      <c r="C781" s="100"/>
      <c r="D781" s="100"/>
      <c r="E781" s="100"/>
      <c r="F781" s="100"/>
      <c r="G781" s="102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3"/>
      <c r="T781" s="100"/>
      <c r="U781" s="100"/>
      <c r="V781" s="100"/>
      <c r="W781" s="100"/>
      <c r="X781" s="100"/>
      <c r="Y781" s="100"/>
      <c r="Z781" s="100"/>
      <c r="AA781" s="100"/>
      <c r="AB781" s="100"/>
      <c r="AC781" s="100"/>
      <c r="AD781" s="100"/>
      <c r="AE781" s="100"/>
      <c r="AF781" s="100"/>
      <c r="AG781" s="100"/>
      <c r="AH781" s="100"/>
      <c r="AI781" s="100"/>
      <c r="AJ781" s="100"/>
      <c r="AK781" s="100"/>
      <c r="AL781" s="100"/>
      <c r="AM781" s="100"/>
      <c r="AN781" s="100"/>
      <c r="AO781" s="100"/>
      <c r="AP781" s="100"/>
    </row>
    <row r="782" spans="1:42" ht="34.5" hidden="1" customHeight="1">
      <c r="A782" s="100"/>
      <c r="B782" s="101"/>
      <c r="C782" s="100"/>
      <c r="D782" s="100"/>
      <c r="E782" s="100"/>
      <c r="F782" s="100"/>
      <c r="G782" s="102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3"/>
      <c r="T782" s="100"/>
      <c r="U782" s="100"/>
      <c r="V782" s="100"/>
      <c r="W782" s="100"/>
      <c r="X782" s="100"/>
      <c r="Y782" s="100"/>
      <c r="Z782" s="100"/>
      <c r="AA782" s="100"/>
      <c r="AB782" s="100"/>
      <c r="AC782" s="100"/>
      <c r="AD782" s="100"/>
      <c r="AE782" s="100"/>
      <c r="AF782" s="100"/>
      <c r="AG782" s="100"/>
      <c r="AH782" s="100"/>
      <c r="AI782" s="100"/>
      <c r="AJ782" s="100"/>
      <c r="AK782" s="100"/>
      <c r="AL782" s="100"/>
      <c r="AM782" s="100"/>
      <c r="AN782" s="100"/>
      <c r="AO782" s="100"/>
      <c r="AP782" s="100"/>
    </row>
    <row r="783" spans="1:42" ht="34.5" hidden="1" customHeight="1">
      <c r="A783" s="100"/>
      <c r="B783" s="101"/>
      <c r="C783" s="100"/>
      <c r="D783" s="100"/>
      <c r="E783" s="100"/>
      <c r="F783" s="100"/>
      <c r="G783" s="102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3"/>
      <c r="T783" s="100"/>
      <c r="U783" s="100"/>
      <c r="V783" s="100"/>
      <c r="W783" s="100"/>
      <c r="X783" s="100"/>
      <c r="Y783" s="100"/>
      <c r="Z783" s="100"/>
      <c r="AA783" s="100"/>
      <c r="AB783" s="100"/>
      <c r="AC783" s="100"/>
      <c r="AD783" s="100"/>
      <c r="AE783" s="100"/>
      <c r="AF783" s="100"/>
      <c r="AG783" s="100"/>
      <c r="AH783" s="100"/>
      <c r="AI783" s="100"/>
      <c r="AJ783" s="100"/>
      <c r="AK783" s="100"/>
      <c r="AL783" s="100"/>
      <c r="AM783" s="100"/>
      <c r="AN783" s="100"/>
      <c r="AO783" s="100"/>
      <c r="AP783" s="100"/>
    </row>
    <row r="784" spans="1:42" ht="34.5" hidden="1" customHeight="1">
      <c r="A784" s="100"/>
      <c r="B784" s="101"/>
      <c r="C784" s="100"/>
      <c r="D784" s="100"/>
      <c r="E784" s="100"/>
      <c r="F784" s="100"/>
      <c r="G784" s="102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3"/>
      <c r="T784" s="100"/>
      <c r="U784" s="100"/>
      <c r="V784" s="100"/>
      <c r="W784" s="100"/>
      <c r="X784" s="100"/>
      <c r="Y784" s="100"/>
      <c r="Z784" s="100"/>
      <c r="AA784" s="100"/>
      <c r="AB784" s="100"/>
      <c r="AC784" s="100"/>
      <c r="AD784" s="100"/>
      <c r="AE784" s="100"/>
      <c r="AF784" s="100"/>
      <c r="AG784" s="100"/>
      <c r="AH784" s="100"/>
      <c r="AI784" s="100"/>
      <c r="AJ784" s="100"/>
      <c r="AK784" s="100"/>
      <c r="AL784" s="100"/>
      <c r="AM784" s="100"/>
      <c r="AN784" s="100"/>
      <c r="AO784" s="100"/>
      <c r="AP784" s="100"/>
    </row>
    <row r="785" spans="1:42" ht="34.5" hidden="1" customHeight="1">
      <c r="A785" s="100"/>
      <c r="B785" s="101"/>
      <c r="C785" s="100"/>
      <c r="D785" s="100"/>
      <c r="E785" s="100"/>
      <c r="F785" s="100"/>
      <c r="G785" s="102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3"/>
      <c r="T785" s="100"/>
      <c r="U785" s="100"/>
      <c r="V785" s="100"/>
      <c r="W785" s="100"/>
      <c r="X785" s="100"/>
      <c r="Y785" s="100"/>
      <c r="Z785" s="100"/>
      <c r="AA785" s="100"/>
      <c r="AB785" s="100"/>
      <c r="AC785" s="100"/>
      <c r="AD785" s="100"/>
      <c r="AE785" s="100"/>
      <c r="AF785" s="100"/>
      <c r="AG785" s="100"/>
      <c r="AH785" s="100"/>
      <c r="AI785" s="100"/>
      <c r="AJ785" s="100"/>
      <c r="AK785" s="100"/>
      <c r="AL785" s="100"/>
      <c r="AM785" s="100"/>
      <c r="AN785" s="100"/>
      <c r="AO785" s="100"/>
      <c r="AP785" s="100"/>
    </row>
    <row r="786" spans="1:42" ht="34.5" hidden="1" customHeight="1">
      <c r="A786" s="100"/>
      <c r="B786" s="101"/>
      <c r="C786" s="100"/>
      <c r="D786" s="100"/>
      <c r="E786" s="100"/>
      <c r="F786" s="100"/>
      <c r="G786" s="102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3"/>
      <c r="T786" s="100"/>
      <c r="U786" s="100"/>
      <c r="V786" s="100"/>
      <c r="W786" s="100"/>
      <c r="X786" s="100"/>
      <c r="Y786" s="100"/>
      <c r="Z786" s="100"/>
      <c r="AA786" s="100"/>
      <c r="AB786" s="100"/>
      <c r="AC786" s="100"/>
      <c r="AD786" s="100"/>
      <c r="AE786" s="100"/>
      <c r="AF786" s="100"/>
      <c r="AG786" s="100"/>
      <c r="AH786" s="100"/>
      <c r="AI786" s="100"/>
      <c r="AJ786" s="100"/>
      <c r="AK786" s="100"/>
      <c r="AL786" s="100"/>
      <c r="AM786" s="100"/>
      <c r="AN786" s="100"/>
      <c r="AO786" s="100"/>
      <c r="AP786" s="100"/>
    </row>
    <row r="787" spans="1:42" ht="34.5" hidden="1" customHeight="1">
      <c r="A787" s="100"/>
      <c r="B787" s="101"/>
      <c r="C787" s="100"/>
      <c r="D787" s="100"/>
      <c r="E787" s="100"/>
      <c r="F787" s="100"/>
      <c r="G787" s="102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3"/>
      <c r="T787" s="100"/>
      <c r="U787" s="100"/>
      <c r="V787" s="100"/>
      <c r="W787" s="100"/>
      <c r="X787" s="100"/>
      <c r="Y787" s="100"/>
      <c r="Z787" s="100"/>
      <c r="AA787" s="100"/>
      <c r="AB787" s="100"/>
      <c r="AC787" s="100"/>
      <c r="AD787" s="100"/>
      <c r="AE787" s="100"/>
      <c r="AF787" s="100"/>
      <c r="AG787" s="100"/>
      <c r="AH787" s="100"/>
      <c r="AI787" s="100"/>
      <c r="AJ787" s="100"/>
      <c r="AK787" s="100"/>
      <c r="AL787" s="100"/>
      <c r="AM787" s="100"/>
      <c r="AN787" s="100"/>
      <c r="AO787" s="100"/>
      <c r="AP787" s="100"/>
    </row>
    <row r="788" spans="1:42" ht="34.5" hidden="1" customHeight="1">
      <c r="A788" s="100"/>
      <c r="B788" s="101"/>
      <c r="C788" s="100"/>
      <c r="D788" s="100"/>
      <c r="E788" s="100"/>
      <c r="F788" s="100"/>
      <c r="G788" s="102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3"/>
      <c r="T788" s="100"/>
      <c r="U788" s="100"/>
      <c r="V788" s="100"/>
      <c r="W788" s="100"/>
      <c r="X788" s="100"/>
      <c r="Y788" s="100"/>
      <c r="Z788" s="100"/>
      <c r="AA788" s="100"/>
      <c r="AB788" s="100"/>
      <c r="AC788" s="100"/>
      <c r="AD788" s="100"/>
      <c r="AE788" s="100"/>
      <c r="AF788" s="100"/>
      <c r="AG788" s="100"/>
      <c r="AH788" s="100"/>
      <c r="AI788" s="100"/>
      <c r="AJ788" s="100"/>
      <c r="AK788" s="100"/>
      <c r="AL788" s="100"/>
      <c r="AM788" s="100"/>
      <c r="AN788" s="100"/>
      <c r="AO788" s="100"/>
      <c r="AP788" s="100"/>
    </row>
    <row r="789" spans="1:42" ht="34.5" hidden="1" customHeight="1">
      <c r="A789" s="100"/>
      <c r="B789" s="101"/>
      <c r="C789" s="100"/>
      <c r="D789" s="100"/>
      <c r="E789" s="100"/>
      <c r="F789" s="100"/>
      <c r="G789" s="102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3"/>
      <c r="T789" s="100"/>
      <c r="U789" s="100"/>
      <c r="V789" s="100"/>
      <c r="W789" s="100"/>
      <c r="X789" s="100"/>
      <c r="Y789" s="100"/>
      <c r="Z789" s="100"/>
      <c r="AA789" s="100"/>
      <c r="AB789" s="100"/>
      <c r="AC789" s="100"/>
      <c r="AD789" s="100"/>
      <c r="AE789" s="100"/>
      <c r="AF789" s="100"/>
      <c r="AG789" s="100"/>
      <c r="AH789" s="100"/>
      <c r="AI789" s="100"/>
      <c r="AJ789" s="100"/>
      <c r="AK789" s="100"/>
      <c r="AL789" s="100"/>
      <c r="AM789" s="100"/>
      <c r="AN789" s="100"/>
      <c r="AO789" s="100"/>
      <c r="AP789" s="100"/>
    </row>
    <row r="790" spans="1:42" ht="34.5" hidden="1" customHeight="1">
      <c r="A790" s="100"/>
      <c r="B790" s="101"/>
      <c r="C790" s="100"/>
      <c r="D790" s="100"/>
      <c r="E790" s="100"/>
      <c r="F790" s="100"/>
      <c r="G790" s="102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3"/>
      <c r="T790" s="100"/>
      <c r="U790" s="100"/>
      <c r="V790" s="100"/>
      <c r="W790" s="100"/>
      <c r="X790" s="100"/>
      <c r="Y790" s="100"/>
      <c r="Z790" s="100"/>
      <c r="AA790" s="100"/>
      <c r="AB790" s="100"/>
      <c r="AC790" s="100"/>
      <c r="AD790" s="100"/>
      <c r="AE790" s="100"/>
      <c r="AF790" s="100"/>
      <c r="AG790" s="100"/>
      <c r="AH790" s="100"/>
      <c r="AI790" s="100"/>
      <c r="AJ790" s="100"/>
      <c r="AK790" s="100"/>
      <c r="AL790" s="100"/>
      <c r="AM790" s="100"/>
      <c r="AN790" s="100"/>
      <c r="AO790" s="100"/>
      <c r="AP790" s="100"/>
    </row>
    <row r="791" spans="1:42" ht="34.5" hidden="1" customHeight="1">
      <c r="A791" s="100"/>
      <c r="B791" s="101"/>
      <c r="C791" s="100"/>
      <c r="D791" s="100"/>
      <c r="E791" s="100"/>
      <c r="F791" s="100"/>
      <c r="G791" s="102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3"/>
      <c r="T791" s="100"/>
      <c r="U791" s="100"/>
      <c r="V791" s="100"/>
      <c r="W791" s="100"/>
      <c r="X791" s="100"/>
      <c r="Y791" s="100"/>
      <c r="Z791" s="100"/>
      <c r="AA791" s="100"/>
      <c r="AB791" s="100"/>
      <c r="AC791" s="100"/>
      <c r="AD791" s="100"/>
      <c r="AE791" s="100"/>
      <c r="AF791" s="100"/>
      <c r="AG791" s="100"/>
      <c r="AH791" s="100"/>
      <c r="AI791" s="100"/>
      <c r="AJ791" s="100"/>
      <c r="AK791" s="100"/>
      <c r="AL791" s="100"/>
      <c r="AM791" s="100"/>
      <c r="AN791" s="100"/>
      <c r="AO791" s="100"/>
      <c r="AP791" s="100"/>
    </row>
    <row r="792" spans="1:42" ht="34.5" hidden="1" customHeight="1">
      <c r="A792" s="100"/>
      <c r="B792" s="101"/>
      <c r="C792" s="100"/>
      <c r="D792" s="100"/>
      <c r="E792" s="100"/>
      <c r="F792" s="100"/>
      <c r="G792" s="102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3"/>
      <c r="T792" s="100"/>
      <c r="U792" s="100"/>
      <c r="V792" s="100"/>
      <c r="W792" s="100"/>
      <c r="X792" s="100"/>
      <c r="Y792" s="100"/>
      <c r="Z792" s="100"/>
      <c r="AA792" s="100"/>
      <c r="AB792" s="100"/>
      <c r="AC792" s="100"/>
      <c r="AD792" s="100"/>
      <c r="AE792" s="100"/>
      <c r="AF792" s="100"/>
      <c r="AG792" s="100"/>
      <c r="AH792" s="100"/>
      <c r="AI792" s="100"/>
      <c r="AJ792" s="100"/>
      <c r="AK792" s="100"/>
      <c r="AL792" s="100"/>
      <c r="AM792" s="100"/>
      <c r="AN792" s="100"/>
      <c r="AO792" s="100"/>
      <c r="AP792" s="100"/>
    </row>
    <row r="793" spans="1:42" ht="34.5" hidden="1" customHeight="1">
      <c r="A793" s="100"/>
      <c r="B793" s="101"/>
      <c r="C793" s="100"/>
      <c r="D793" s="100"/>
      <c r="E793" s="100"/>
      <c r="F793" s="100"/>
      <c r="G793" s="102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3"/>
      <c r="T793" s="100"/>
      <c r="U793" s="100"/>
      <c r="V793" s="100"/>
      <c r="W793" s="100"/>
      <c r="X793" s="100"/>
      <c r="Y793" s="100"/>
      <c r="Z793" s="100"/>
      <c r="AA793" s="100"/>
      <c r="AB793" s="100"/>
      <c r="AC793" s="100"/>
      <c r="AD793" s="100"/>
      <c r="AE793" s="100"/>
      <c r="AF793" s="100"/>
      <c r="AG793" s="100"/>
      <c r="AH793" s="100"/>
      <c r="AI793" s="100"/>
      <c r="AJ793" s="100"/>
      <c r="AK793" s="100"/>
      <c r="AL793" s="100"/>
      <c r="AM793" s="100"/>
      <c r="AN793" s="100"/>
      <c r="AO793" s="100"/>
      <c r="AP793" s="100"/>
    </row>
    <row r="794" spans="1:42" ht="34.5" hidden="1" customHeight="1">
      <c r="A794" s="100"/>
      <c r="B794" s="101"/>
      <c r="C794" s="100"/>
      <c r="D794" s="100"/>
      <c r="E794" s="100"/>
      <c r="F794" s="100"/>
      <c r="G794" s="102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3"/>
      <c r="T794" s="100"/>
      <c r="U794" s="100"/>
      <c r="V794" s="100"/>
      <c r="W794" s="100"/>
      <c r="X794" s="100"/>
      <c r="Y794" s="100"/>
      <c r="Z794" s="100"/>
      <c r="AA794" s="100"/>
      <c r="AB794" s="100"/>
      <c r="AC794" s="100"/>
      <c r="AD794" s="100"/>
      <c r="AE794" s="100"/>
      <c r="AF794" s="100"/>
      <c r="AG794" s="100"/>
      <c r="AH794" s="100"/>
      <c r="AI794" s="100"/>
      <c r="AJ794" s="100"/>
      <c r="AK794" s="100"/>
      <c r="AL794" s="100"/>
      <c r="AM794" s="100"/>
      <c r="AN794" s="100"/>
      <c r="AO794" s="100"/>
      <c r="AP794" s="100"/>
    </row>
    <row r="795" spans="1:42" ht="34.5" hidden="1" customHeight="1">
      <c r="A795" s="100"/>
      <c r="B795" s="101"/>
      <c r="C795" s="100"/>
      <c r="D795" s="100"/>
      <c r="E795" s="100"/>
      <c r="F795" s="100"/>
      <c r="G795" s="102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3"/>
      <c r="T795" s="100"/>
      <c r="U795" s="100"/>
      <c r="V795" s="100"/>
      <c r="W795" s="100"/>
      <c r="X795" s="100"/>
      <c r="Y795" s="100"/>
      <c r="Z795" s="100"/>
      <c r="AA795" s="100"/>
      <c r="AB795" s="100"/>
      <c r="AC795" s="100"/>
      <c r="AD795" s="100"/>
      <c r="AE795" s="100"/>
      <c r="AF795" s="100"/>
      <c r="AG795" s="100"/>
      <c r="AH795" s="100"/>
      <c r="AI795" s="100"/>
      <c r="AJ795" s="100"/>
      <c r="AK795" s="100"/>
      <c r="AL795" s="100"/>
      <c r="AM795" s="100"/>
      <c r="AN795" s="100"/>
      <c r="AO795" s="100"/>
      <c r="AP795" s="100"/>
    </row>
    <row r="796" spans="1:42" ht="34.5" hidden="1" customHeight="1">
      <c r="A796" s="100"/>
      <c r="B796" s="101"/>
      <c r="C796" s="100"/>
      <c r="D796" s="100"/>
      <c r="E796" s="100"/>
      <c r="F796" s="100"/>
      <c r="G796" s="102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3"/>
      <c r="T796" s="100"/>
      <c r="U796" s="100"/>
      <c r="V796" s="100"/>
      <c r="W796" s="100"/>
      <c r="X796" s="100"/>
      <c r="Y796" s="100"/>
      <c r="Z796" s="100"/>
      <c r="AA796" s="100"/>
      <c r="AB796" s="100"/>
      <c r="AC796" s="100"/>
      <c r="AD796" s="100"/>
      <c r="AE796" s="100"/>
      <c r="AF796" s="100"/>
      <c r="AG796" s="100"/>
      <c r="AH796" s="100"/>
      <c r="AI796" s="100"/>
      <c r="AJ796" s="100"/>
      <c r="AK796" s="100"/>
      <c r="AL796" s="100"/>
      <c r="AM796" s="100"/>
      <c r="AN796" s="100"/>
      <c r="AO796" s="100"/>
      <c r="AP796" s="100"/>
    </row>
    <row r="797" spans="1:42" ht="34.5" hidden="1" customHeight="1">
      <c r="A797" s="100"/>
      <c r="B797" s="101"/>
      <c r="C797" s="100"/>
      <c r="D797" s="100"/>
      <c r="E797" s="100"/>
      <c r="F797" s="100"/>
      <c r="G797" s="102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3"/>
      <c r="T797" s="100"/>
      <c r="U797" s="100"/>
      <c r="V797" s="100"/>
      <c r="W797" s="100"/>
      <c r="X797" s="100"/>
      <c r="Y797" s="100"/>
      <c r="Z797" s="100"/>
      <c r="AA797" s="100"/>
      <c r="AB797" s="100"/>
      <c r="AC797" s="100"/>
      <c r="AD797" s="100"/>
      <c r="AE797" s="100"/>
      <c r="AF797" s="100"/>
      <c r="AG797" s="100"/>
      <c r="AH797" s="100"/>
      <c r="AI797" s="100"/>
      <c r="AJ797" s="100"/>
      <c r="AK797" s="100"/>
      <c r="AL797" s="100"/>
      <c r="AM797" s="100"/>
      <c r="AN797" s="100"/>
      <c r="AO797" s="100"/>
      <c r="AP797" s="100"/>
    </row>
    <row r="798" spans="1:42" ht="34.5" hidden="1" customHeight="1">
      <c r="A798" s="100"/>
      <c r="B798" s="101"/>
      <c r="C798" s="100"/>
      <c r="D798" s="100"/>
      <c r="E798" s="100"/>
      <c r="F798" s="100"/>
      <c r="G798" s="102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3"/>
      <c r="T798" s="100"/>
      <c r="U798" s="100"/>
      <c r="V798" s="100"/>
      <c r="W798" s="100"/>
      <c r="X798" s="100"/>
      <c r="Y798" s="100"/>
      <c r="Z798" s="100"/>
      <c r="AA798" s="100"/>
      <c r="AB798" s="100"/>
      <c r="AC798" s="100"/>
      <c r="AD798" s="100"/>
      <c r="AE798" s="100"/>
      <c r="AF798" s="100"/>
      <c r="AG798" s="100"/>
      <c r="AH798" s="100"/>
      <c r="AI798" s="100"/>
      <c r="AJ798" s="100"/>
      <c r="AK798" s="100"/>
      <c r="AL798" s="100"/>
      <c r="AM798" s="100"/>
      <c r="AN798" s="100"/>
      <c r="AO798" s="100"/>
      <c r="AP798" s="100"/>
    </row>
    <row r="799" spans="1:42" ht="34.5" hidden="1" customHeight="1">
      <c r="A799" s="100"/>
      <c r="B799" s="101"/>
      <c r="C799" s="100"/>
      <c r="D799" s="100"/>
      <c r="E799" s="100"/>
      <c r="F799" s="100"/>
      <c r="G799" s="102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3"/>
      <c r="T799" s="100"/>
      <c r="U799" s="100"/>
      <c r="V799" s="100"/>
      <c r="W799" s="100"/>
      <c r="X799" s="100"/>
      <c r="Y799" s="100"/>
      <c r="Z799" s="100"/>
      <c r="AA799" s="100"/>
      <c r="AB799" s="100"/>
      <c r="AC799" s="100"/>
      <c r="AD799" s="100"/>
      <c r="AE799" s="100"/>
      <c r="AF799" s="100"/>
      <c r="AG799" s="100"/>
      <c r="AH799" s="100"/>
      <c r="AI799" s="100"/>
      <c r="AJ799" s="100"/>
      <c r="AK799" s="100"/>
      <c r="AL799" s="100"/>
      <c r="AM799" s="100"/>
      <c r="AN799" s="100"/>
      <c r="AO799" s="100"/>
      <c r="AP799" s="100"/>
    </row>
    <row r="800" spans="1:42" ht="34.5" hidden="1" customHeight="1">
      <c r="A800" s="100"/>
      <c r="B800" s="101"/>
      <c r="C800" s="100"/>
      <c r="D800" s="100"/>
      <c r="E800" s="100"/>
      <c r="F800" s="100"/>
      <c r="G800" s="102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3"/>
      <c r="T800" s="100"/>
      <c r="U800" s="100"/>
      <c r="V800" s="100"/>
      <c r="W800" s="100"/>
      <c r="X800" s="100"/>
      <c r="Y800" s="100"/>
      <c r="Z800" s="100"/>
      <c r="AA800" s="100"/>
      <c r="AB800" s="100"/>
      <c r="AC800" s="100"/>
      <c r="AD800" s="100"/>
      <c r="AE800" s="100"/>
      <c r="AF800" s="100"/>
      <c r="AG800" s="100"/>
      <c r="AH800" s="100"/>
      <c r="AI800" s="100"/>
      <c r="AJ800" s="100"/>
      <c r="AK800" s="100"/>
      <c r="AL800" s="100"/>
      <c r="AM800" s="100"/>
      <c r="AN800" s="100"/>
      <c r="AO800" s="100"/>
      <c r="AP800" s="100"/>
    </row>
    <row r="801" spans="1:42" ht="34.5" hidden="1" customHeight="1">
      <c r="A801" s="100"/>
      <c r="B801" s="101"/>
      <c r="C801" s="100"/>
      <c r="D801" s="100"/>
      <c r="E801" s="100"/>
      <c r="F801" s="100"/>
      <c r="G801" s="102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3"/>
      <c r="T801" s="100"/>
      <c r="U801" s="100"/>
      <c r="V801" s="100"/>
      <c r="W801" s="100"/>
      <c r="X801" s="100"/>
      <c r="Y801" s="100"/>
      <c r="Z801" s="100"/>
      <c r="AA801" s="100"/>
      <c r="AB801" s="100"/>
      <c r="AC801" s="100"/>
      <c r="AD801" s="100"/>
      <c r="AE801" s="100"/>
      <c r="AF801" s="100"/>
      <c r="AG801" s="100"/>
      <c r="AH801" s="100"/>
      <c r="AI801" s="100"/>
      <c r="AJ801" s="100"/>
      <c r="AK801" s="100"/>
      <c r="AL801" s="100"/>
      <c r="AM801" s="100"/>
      <c r="AN801" s="100"/>
      <c r="AO801" s="100"/>
      <c r="AP801" s="100"/>
    </row>
    <row r="802" spans="1:42" ht="34.5" hidden="1" customHeight="1">
      <c r="A802" s="100"/>
      <c r="B802" s="101"/>
      <c r="C802" s="100"/>
      <c r="D802" s="100"/>
      <c r="E802" s="100"/>
      <c r="F802" s="100"/>
      <c r="G802" s="102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3"/>
      <c r="T802" s="100"/>
      <c r="U802" s="100"/>
      <c r="V802" s="100"/>
      <c r="W802" s="100"/>
      <c r="X802" s="100"/>
      <c r="Y802" s="100"/>
      <c r="Z802" s="100"/>
      <c r="AA802" s="100"/>
      <c r="AB802" s="100"/>
      <c r="AC802" s="100"/>
      <c r="AD802" s="100"/>
      <c r="AE802" s="100"/>
      <c r="AF802" s="100"/>
      <c r="AG802" s="100"/>
      <c r="AH802" s="100"/>
      <c r="AI802" s="100"/>
      <c r="AJ802" s="100"/>
      <c r="AK802" s="100"/>
      <c r="AL802" s="100"/>
      <c r="AM802" s="100"/>
      <c r="AN802" s="100"/>
      <c r="AO802" s="100"/>
      <c r="AP802" s="100"/>
    </row>
    <row r="803" spans="1:42" ht="34.5" hidden="1" customHeight="1">
      <c r="A803" s="100"/>
      <c r="B803" s="101"/>
      <c r="C803" s="100"/>
      <c r="D803" s="100"/>
      <c r="E803" s="100"/>
      <c r="F803" s="100"/>
      <c r="G803" s="102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3"/>
      <c r="T803" s="100"/>
      <c r="U803" s="100"/>
      <c r="V803" s="100"/>
      <c r="W803" s="100"/>
      <c r="X803" s="100"/>
      <c r="Y803" s="100"/>
      <c r="Z803" s="100"/>
      <c r="AA803" s="100"/>
      <c r="AB803" s="100"/>
      <c r="AC803" s="100"/>
      <c r="AD803" s="100"/>
      <c r="AE803" s="100"/>
      <c r="AF803" s="100"/>
      <c r="AG803" s="100"/>
      <c r="AH803" s="100"/>
      <c r="AI803" s="100"/>
      <c r="AJ803" s="100"/>
      <c r="AK803" s="100"/>
      <c r="AL803" s="100"/>
      <c r="AM803" s="100"/>
      <c r="AN803" s="100"/>
      <c r="AO803" s="100"/>
      <c r="AP803" s="100"/>
    </row>
    <row r="804" spans="1:42" ht="34.5" hidden="1" customHeight="1">
      <c r="A804" s="100"/>
      <c r="B804" s="101"/>
      <c r="C804" s="100"/>
      <c r="D804" s="100"/>
      <c r="E804" s="100"/>
      <c r="F804" s="100"/>
      <c r="G804" s="102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3"/>
      <c r="T804" s="100"/>
      <c r="U804" s="100"/>
      <c r="V804" s="100"/>
      <c r="W804" s="100"/>
      <c r="X804" s="100"/>
      <c r="Y804" s="100"/>
      <c r="Z804" s="100"/>
      <c r="AA804" s="100"/>
      <c r="AB804" s="100"/>
      <c r="AC804" s="100"/>
      <c r="AD804" s="100"/>
      <c r="AE804" s="100"/>
      <c r="AF804" s="100"/>
      <c r="AG804" s="100"/>
      <c r="AH804" s="100"/>
      <c r="AI804" s="100"/>
      <c r="AJ804" s="100"/>
      <c r="AK804" s="100"/>
      <c r="AL804" s="100"/>
      <c r="AM804" s="100"/>
      <c r="AN804" s="100"/>
      <c r="AO804" s="100"/>
      <c r="AP804" s="100"/>
    </row>
    <row r="805" spans="1:42" ht="34.5" hidden="1" customHeight="1">
      <c r="A805" s="100"/>
      <c r="B805" s="101"/>
      <c r="C805" s="100"/>
      <c r="D805" s="100"/>
      <c r="E805" s="100"/>
      <c r="F805" s="100"/>
      <c r="G805" s="102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3"/>
      <c r="T805" s="100"/>
      <c r="U805" s="100"/>
      <c r="V805" s="100"/>
      <c r="W805" s="100"/>
      <c r="X805" s="100"/>
      <c r="Y805" s="100"/>
      <c r="Z805" s="100"/>
      <c r="AA805" s="100"/>
      <c r="AB805" s="100"/>
      <c r="AC805" s="100"/>
      <c r="AD805" s="100"/>
      <c r="AE805" s="100"/>
      <c r="AF805" s="100"/>
      <c r="AG805" s="100"/>
      <c r="AH805" s="100"/>
      <c r="AI805" s="100"/>
      <c r="AJ805" s="100"/>
      <c r="AK805" s="100"/>
      <c r="AL805" s="100"/>
      <c r="AM805" s="100"/>
      <c r="AN805" s="100"/>
      <c r="AO805" s="100"/>
      <c r="AP805" s="100"/>
    </row>
    <row r="806" spans="1:42" ht="34.5" hidden="1" customHeight="1">
      <c r="A806" s="100"/>
      <c r="B806" s="101"/>
      <c r="C806" s="100"/>
      <c r="D806" s="100"/>
      <c r="E806" s="100"/>
      <c r="F806" s="100"/>
      <c r="G806" s="102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3"/>
      <c r="T806" s="100"/>
      <c r="U806" s="100"/>
      <c r="V806" s="100"/>
      <c r="W806" s="100"/>
      <c r="X806" s="100"/>
      <c r="Y806" s="100"/>
      <c r="Z806" s="100"/>
      <c r="AA806" s="100"/>
      <c r="AB806" s="100"/>
      <c r="AC806" s="100"/>
      <c r="AD806" s="100"/>
      <c r="AE806" s="100"/>
      <c r="AF806" s="100"/>
      <c r="AG806" s="100"/>
      <c r="AH806" s="100"/>
      <c r="AI806" s="100"/>
      <c r="AJ806" s="100"/>
      <c r="AK806" s="100"/>
      <c r="AL806" s="100"/>
      <c r="AM806" s="100"/>
      <c r="AN806" s="100"/>
      <c r="AO806" s="100"/>
      <c r="AP806" s="100"/>
    </row>
    <row r="807" spans="1:42" ht="34.5" hidden="1" customHeight="1">
      <c r="A807" s="100"/>
      <c r="B807" s="101"/>
      <c r="C807" s="100"/>
      <c r="D807" s="100"/>
      <c r="E807" s="100"/>
      <c r="F807" s="100"/>
      <c r="G807" s="102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3"/>
      <c r="T807" s="100"/>
      <c r="U807" s="100"/>
      <c r="V807" s="100"/>
      <c r="W807" s="100"/>
      <c r="X807" s="100"/>
      <c r="Y807" s="100"/>
      <c r="Z807" s="100"/>
      <c r="AA807" s="100"/>
      <c r="AB807" s="100"/>
      <c r="AC807" s="100"/>
      <c r="AD807" s="100"/>
      <c r="AE807" s="100"/>
      <c r="AF807" s="100"/>
      <c r="AG807" s="100"/>
      <c r="AH807" s="100"/>
      <c r="AI807" s="100"/>
      <c r="AJ807" s="100"/>
      <c r="AK807" s="100"/>
      <c r="AL807" s="100"/>
      <c r="AM807" s="100"/>
      <c r="AN807" s="100"/>
      <c r="AO807" s="100"/>
      <c r="AP807" s="100"/>
    </row>
    <row r="808" spans="1:42" ht="34.5" hidden="1" customHeight="1">
      <c r="A808" s="100"/>
      <c r="B808" s="101"/>
      <c r="C808" s="100"/>
      <c r="D808" s="100"/>
      <c r="E808" s="100"/>
      <c r="F808" s="100"/>
      <c r="G808" s="102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3"/>
      <c r="T808" s="100"/>
      <c r="U808" s="100"/>
      <c r="V808" s="100"/>
      <c r="W808" s="100"/>
      <c r="X808" s="100"/>
      <c r="Y808" s="100"/>
      <c r="Z808" s="100"/>
      <c r="AA808" s="100"/>
      <c r="AB808" s="100"/>
      <c r="AC808" s="100"/>
      <c r="AD808" s="100"/>
      <c r="AE808" s="100"/>
      <c r="AF808" s="100"/>
      <c r="AG808" s="100"/>
      <c r="AH808" s="100"/>
      <c r="AI808" s="100"/>
      <c r="AJ808" s="100"/>
      <c r="AK808" s="100"/>
      <c r="AL808" s="100"/>
      <c r="AM808" s="100"/>
      <c r="AN808" s="100"/>
      <c r="AO808" s="100"/>
      <c r="AP808" s="100"/>
    </row>
    <row r="809" spans="1:42" ht="34.5" hidden="1" customHeight="1">
      <c r="A809" s="100"/>
      <c r="B809" s="101"/>
      <c r="C809" s="100"/>
      <c r="D809" s="100"/>
      <c r="E809" s="100"/>
      <c r="F809" s="100"/>
      <c r="G809" s="102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3"/>
      <c r="T809" s="100"/>
      <c r="U809" s="100"/>
      <c r="V809" s="100"/>
      <c r="W809" s="100"/>
      <c r="X809" s="100"/>
      <c r="Y809" s="100"/>
      <c r="Z809" s="100"/>
      <c r="AA809" s="100"/>
      <c r="AB809" s="100"/>
      <c r="AC809" s="100"/>
      <c r="AD809" s="100"/>
      <c r="AE809" s="100"/>
      <c r="AF809" s="100"/>
      <c r="AG809" s="100"/>
      <c r="AH809" s="100"/>
      <c r="AI809" s="100"/>
      <c r="AJ809" s="100"/>
      <c r="AK809" s="100"/>
      <c r="AL809" s="100"/>
      <c r="AM809" s="100"/>
      <c r="AN809" s="100"/>
      <c r="AO809" s="100"/>
      <c r="AP809" s="100"/>
    </row>
    <row r="810" spans="1:42" ht="34.5" hidden="1" customHeight="1">
      <c r="A810" s="100"/>
      <c r="B810" s="101"/>
      <c r="C810" s="100"/>
      <c r="D810" s="100"/>
      <c r="E810" s="100"/>
      <c r="F810" s="100"/>
      <c r="G810" s="102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3"/>
      <c r="T810" s="100"/>
      <c r="U810" s="100"/>
      <c r="V810" s="100"/>
      <c r="W810" s="100"/>
      <c r="X810" s="100"/>
      <c r="Y810" s="100"/>
      <c r="Z810" s="100"/>
      <c r="AA810" s="100"/>
      <c r="AB810" s="100"/>
      <c r="AC810" s="100"/>
      <c r="AD810" s="100"/>
      <c r="AE810" s="100"/>
      <c r="AF810" s="100"/>
      <c r="AG810" s="100"/>
      <c r="AH810" s="100"/>
      <c r="AI810" s="100"/>
      <c r="AJ810" s="100"/>
      <c r="AK810" s="100"/>
      <c r="AL810" s="100"/>
      <c r="AM810" s="100"/>
      <c r="AN810" s="100"/>
      <c r="AO810" s="100"/>
      <c r="AP810" s="100"/>
    </row>
    <row r="811" spans="1:42" ht="34.5" hidden="1" customHeight="1">
      <c r="A811" s="100"/>
      <c r="B811" s="101"/>
      <c r="C811" s="100"/>
      <c r="D811" s="100"/>
      <c r="E811" s="100"/>
      <c r="F811" s="100"/>
      <c r="G811" s="102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3"/>
      <c r="T811" s="100"/>
      <c r="U811" s="100"/>
      <c r="V811" s="100"/>
      <c r="W811" s="100"/>
      <c r="X811" s="100"/>
      <c r="Y811" s="100"/>
      <c r="Z811" s="100"/>
      <c r="AA811" s="100"/>
      <c r="AB811" s="100"/>
      <c r="AC811" s="100"/>
      <c r="AD811" s="100"/>
      <c r="AE811" s="100"/>
      <c r="AF811" s="100"/>
      <c r="AG811" s="100"/>
      <c r="AH811" s="100"/>
      <c r="AI811" s="100"/>
      <c r="AJ811" s="100"/>
      <c r="AK811" s="100"/>
      <c r="AL811" s="100"/>
      <c r="AM811" s="100"/>
      <c r="AN811" s="100"/>
      <c r="AO811" s="100"/>
      <c r="AP811" s="100"/>
    </row>
    <row r="812" spans="1:42" ht="34.5" hidden="1" customHeight="1">
      <c r="A812" s="100"/>
      <c r="B812" s="101"/>
      <c r="C812" s="100"/>
      <c r="D812" s="100"/>
      <c r="E812" s="100"/>
      <c r="F812" s="100"/>
      <c r="G812" s="102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3"/>
      <c r="T812" s="100"/>
      <c r="U812" s="100"/>
      <c r="V812" s="100"/>
      <c r="W812" s="100"/>
      <c r="X812" s="100"/>
      <c r="Y812" s="100"/>
      <c r="Z812" s="100"/>
      <c r="AA812" s="100"/>
      <c r="AB812" s="100"/>
      <c r="AC812" s="100"/>
      <c r="AD812" s="100"/>
      <c r="AE812" s="100"/>
      <c r="AF812" s="100"/>
      <c r="AG812" s="100"/>
      <c r="AH812" s="100"/>
      <c r="AI812" s="100"/>
      <c r="AJ812" s="100"/>
      <c r="AK812" s="100"/>
      <c r="AL812" s="100"/>
      <c r="AM812" s="100"/>
      <c r="AN812" s="100"/>
      <c r="AO812" s="100"/>
      <c r="AP812" s="100"/>
    </row>
    <row r="813" spans="1:42" ht="34.5" hidden="1" customHeight="1">
      <c r="A813" s="100"/>
      <c r="B813" s="101"/>
      <c r="C813" s="100"/>
      <c r="D813" s="100"/>
      <c r="E813" s="100"/>
      <c r="F813" s="100"/>
      <c r="G813" s="102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3"/>
      <c r="T813" s="100"/>
      <c r="U813" s="100"/>
      <c r="V813" s="100"/>
      <c r="W813" s="100"/>
      <c r="X813" s="100"/>
      <c r="Y813" s="100"/>
      <c r="Z813" s="100"/>
      <c r="AA813" s="100"/>
      <c r="AB813" s="100"/>
      <c r="AC813" s="100"/>
      <c r="AD813" s="100"/>
      <c r="AE813" s="100"/>
      <c r="AF813" s="100"/>
      <c r="AG813" s="100"/>
      <c r="AH813" s="100"/>
      <c r="AI813" s="100"/>
      <c r="AJ813" s="100"/>
      <c r="AK813" s="100"/>
      <c r="AL813" s="100"/>
      <c r="AM813" s="100"/>
      <c r="AN813" s="100"/>
      <c r="AO813" s="100"/>
      <c r="AP813" s="100"/>
    </row>
    <row r="814" spans="1:42" ht="34.5" hidden="1" customHeight="1">
      <c r="A814" s="100"/>
      <c r="B814" s="101"/>
      <c r="C814" s="100"/>
      <c r="D814" s="100"/>
      <c r="E814" s="100"/>
      <c r="F814" s="100"/>
      <c r="G814" s="102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3"/>
      <c r="T814" s="100"/>
      <c r="U814" s="100"/>
      <c r="V814" s="100"/>
      <c r="W814" s="100"/>
      <c r="X814" s="100"/>
      <c r="Y814" s="100"/>
      <c r="Z814" s="100"/>
      <c r="AA814" s="100"/>
      <c r="AB814" s="100"/>
      <c r="AC814" s="100"/>
      <c r="AD814" s="100"/>
      <c r="AE814" s="100"/>
      <c r="AF814" s="100"/>
      <c r="AG814" s="100"/>
      <c r="AH814" s="100"/>
      <c r="AI814" s="100"/>
      <c r="AJ814" s="100"/>
      <c r="AK814" s="100"/>
      <c r="AL814" s="100"/>
      <c r="AM814" s="100"/>
      <c r="AN814" s="100"/>
      <c r="AO814" s="100"/>
      <c r="AP814" s="100"/>
    </row>
    <row r="815" spans="1:42" ht="34.5" hidden="1" customHeight="1">
      <c r="A815" s="100"/>
      <c r="B815" s="101"/>
      <c r="C815" s="100"/>
      <c r="D815" s="100"/>
      <c r="E815" s="100"/>
      <c r="F815" s="100"/>
      <c r="G815" s="102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3"/>
      <c r="T815" s="100"/>
      <c r="U815" s="100"/>
      <c r="V815" s="100"/>
      <c r="W815" s="100"/>
      <c r="X815" s="100"/>
      <c r="Y815" s="100"/>
      <c r="Z815" s="100"/>
      <c r="AA815" s="100"/>
      <c r="AB815" s="100"/>
      <c r="AC815" s="100"/>
      <c r="AD815" s="100"/>
      <c r="AE815" s="100"/>
      <c r="AF815" s="100"/>
      <c r="AG815" s="100"/>
      <c r="AH815" s="100"/>
      <c r="AI815" s="100"/>
      <c r="AJ815" s="100"/>
      <c r="AK815" s="100"/>
      <c r="AL815" s="100"/>
      <c r="AM815" s="100"/>
      <c r="AN815" s="100"/>
      <c r="AO815" s="100"/>
      <c r="AP815" s="100"/>
    </row>
    <row r="816" spans="1:42" ht="34.5" hidden="1" customHeight="1">
      <c r="A816" s="100"/>
      <c r="B816" s="101"/>
      <c r="C816" s="100"/>
      <c r="D816" s="100"/>
      <c r="E816" s="100"/>
      <c r="F816" s="100"/>
      <c r="G816" s="102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3"/>
      <c r="T816" s="100"/>
      <c r="U816" s="100"/>
      <c r="V816" s="100"/>
      <c r="W816" s="100"/>
      <c r="X816" s="100"/>
      <c r="Y816" s="100"/>
      <c r="Z816" s="100"/>
      <c r="AA816" s="100"/>
      <c r="AB816" s="100"/>
      <c r="AC816" s="100"/>
      <c r="AD816" s="100"/>
      <c r="AE816" s="100"/>
      <c r="AF816" s="100"/>
      <c r="AG816" s="100"/>
      <c r="AH816" s="100"/>
      <c r="AI816" s="100"/>
      <c r="AJ816" s="100"/>
      <c r="AK816" s="100"/>
      <c r="AL816" s="100"/>
      <c r="AM816" s="100"/>
      <c r="AN816" s="100"/>
      <c r="AO816" s="100"/>
      <c r="AP816" s="100"/>
    </row>
    <row r="817" spans="1:42" ht="34.5" hidden="1" customHeight="1">
      <c r="A817" s="100"/>
      <c r="B817" s="101"/>
      <c r="C817" s="100"/>
      <c r="D817" s="100"/>
      <c r="E817" s="100"/>
      <c r="F817" s="100"/>
      <c r="G817" s="102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3"/>
      <c r="T817" s="100"/>
      <c r="U817" s="100"/>
      <c r="V817" s="100"/>
      <c r="W817" s="100"/>
      <c r="X817" s="100"/>
      <c r="Y817" s="100"/>
      <c r="Z817" s="100"/>
      <c r="AA817" s="100"/>
      <c r="AB817" s="100"/>
      <c r="AC817" s="100"/>
      <c r="AD817" s="100"/>
      <c r="AE817" s="100"/>
      <c r="AF817" s="100"/>
      <c r="AG817" s="100"/>
      <c r="AH817" s="100"/>
      <c r="AI817" s="100"/>
      <c r="AJ817" s="100"/>
      <c r="AK817" s="100"/>
      <c r="AL817" s="100"/>
      <c r="AM817" s="100"/>
      <c r="AN817" s="100"/>
      <c r="AO817" s="100"/>
      <c r="AP817" s="100"/>
    </row>
    <row r="818" spans="1:42" ht="34.5" hidden="1" customHeight="1">
      <c r="A818" s="100"/>
      <c r="B818" s="101"/>
      <c r="C818" s="100"/>
      <c r="D818" s="100"/>
      <c r="E818" s="100"/>
      <c r="F818" s="100"/>
      <c r="G818" s="102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3"/>
      <c r="T818" s="100"/>
      <c r="U818" s="100"/>
      <c r="V818" s="100"/>
      <c r="W818" s="100"/>
      <c r="X818" s="100"/>
      <c r="Y818" s="100"/>
      <c r="Z818" s="100"/>
      <c r="AA818" s="100"/>
      <c r="AB818" s="100"/>
      <c r="AC818" s="100"/>
      <c r="AD818" s="100"/>
      <c r="AE818" s="100"/>
      <c r="AF818" s="100"/>
      <c r="AG818" s="100"/>
      <c r="AH818" s="100"/>
      <c r="AI818" s="100"/>
      <c r="AJ818" s="100"/>
      <c r="AK818" s="100"/>
      <c r="AL818" s="100"/>
      <c r="AM818" s="100"/>
      <c r="AN818" s="100"/>
      <c r="AO818" s="100"/>
      <c r="AP818" s="100"/>
    </row>
    <row r="819" spans="1:42" ht="34.5" hidden="1" customHeight="1">
      <c r="A819" s="100"/>
      <c r="B819" s="101"/>
      <c r="C819" s="100"/>
      <c r="D819" s="100"/>
      <c r="E819" s="100"/>
      <c r="F819" s="100"/>
      <c r="G819" s="102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3"/>
      <c r="T819" s="100"/>
      <c r="U819" s="100"/>
      <c r="V819" s="100"/>
      <c r="W819" s="100"/>
      <c r="X819" s="100"/>
      <c r="Y819" s="100"/>
      <c r="Z819" s="100"/>
      <c r="AA819" s="100"/>
      <c r="AB819" s="100"/>
      <c r="AC819" s="100"/>
      <c r="AD819" s="100"/>
      <c r="AE819" s="100"/>
      <c r="AF819" s="100"/>
      <c r="AG819" s="100"/>
      <c r="AH819" s="100"/>
      <c r="AI819" s="100"/>
      <c r="AJ819" s="100"/>
      <c r="AK819" s="100"/>
      <c r="AL819" s="100"/>
      <c r="AM819" s="100"/>
      <c r="AN819" s="100"/>
      <c r="AO819" s="100"/>
      <c r="AP819" s="100"/>
    </row>
    <row r="820" spans="1:42" ht="34.5" hidden="1" customHeight="1">
      <c r="A820" s="100"/>
      <c r="B820" s="101"/>
      <c r="C820" s="100"/>
      <c r="D820" s="100"/>
      <c r="E820" s="100"/>
      <c r="F820" s="100"/>
      <c r="G820" s="102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3"/>
      <c r="T820" s="100"/>
      <c r="U820" s="100"/>
      <c r="V820" s="100"/>
      <c r="W820" s="100"/>
      <c r="X820" s="100"/>
      <c r="Y820" s="100"/>
      <c r="Z820" s="100"/>
      <c r="AA820" s="100"/>
      <c r="AB820" s="100"/>
      <c r="AC820" s="100"/>
      <c r="AD820" s="100"/>
      <c r="AE820" s="100"/>
      <c r="AF820" s="100"/>
      <c r="AG820" s="100"/>
      <c r="AH820" s="100"/>
      <c r="AI820" s="100"/>
      <c r="AJ820" s="100"/>
      <c r="AK820" s="100"/>
      <c r="AL820" s="100"/>
      <c r="AM820" s="100"/>
      <c r="AN820" s="100"/>
      <c r="AO820" s="100"/>
      <c r="AP820" s="100"/>
    </row>
    <row r="821" spans="1:42" ht="34.5" hidden="1" customHeight="1">
      <c r="A821" s="100"/>
      <c r="B821" s="101"/>
      <c r="C821" s="100"/>
      <c r="D821" s="100"/>
      <c r="E821" s="100"/>
      <c r="F821" s="100"/>
      <c r="G821" s="102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3"/>
      <c r="T821" s="100"/>
      <c r="U821" s="100"/>
      <c r="V821" s="100"/>
      <c r="W821" s="100"/>
      <c r="X821" s="100"/>
      <c r="Y821" s="100"/>
      <c r="Z821" s="100"/>
      <c r="AA821" s="100"/>
      <c r="AB821" s="100"/>
      <c r="AC821" s="100"/>
      <c r="AD821" s="100"/>
      <c r="AE821" s="100"/>
      <c r="AF821" s="100"/>
      <c r="AG821" s="100"/>
      <c r="AH821" s="100"/>
      <c r="AI821" s="100"/>
      <c r="AJ821" s="100"/>
      <c r="AK821" s="100"/>
      <c r="AL821" s="100"/>
      <c r="AM821" s="100"/>
      <c r="AN821" s="100"/>
      <c r="AO821" s="100"/>
      <c r="AP821" s="100"/>
    </row>
    <row r="822" spans="1:42" ht="34.5" hidden="1" customHeight="1">
      <c r="A822" s="100"/>
      <c r="B822" s="101"/>
      <c r="C822" s="100"/>
      <c r="D822" s="100"/>
      <c r="E822" s="100"/>
      <c r="F822" s="100"/>
      <c r="G822" s="102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3"/>
      <c r="T822" s="100"/>
      <c r="U822" s="100"/>
      <c r="V822" s="100"/>
      <c r="W822" s="100"/>
      <c r="X822" s="100"/>
      <c r="Y822" s="100"/>
      <c r="Z822" s="100"/>
      <c r="AA822" s="100"/>
      <c r="AB822" s="100"/>
      <c r="AC822" s="100"/>
      <c r="AD822" s="100"/>
      <c r="AE822" s="100"/>
      <c r="AF822" s="100"/>
      <c r="AG822" s="100"/>
      <c r="AH822" s="100"/>
      <c r="AI822" s="100"/>
      <c r="AJ822" s="100"/>
      <c r="AK822" s="100"/>
      <c r="AL822" s="100"/>
      <c r="AM822" s="100"/>
      <c r="AN822" s="100"/>
      <c r="AO822" s="100"/>
      <c r="AP822" s="100"/>
    </row>
    <row r="823" spans="1:42" ht="34.5" hidden="1" customHeight="1">
      <c r="A823" s="100"/>
      <c r="B823" s="101"/>
      <c r="C823" s="100"/>
      <c r="D823" s="100"/>
      <c r="E823" s="100"/>
      <c r="F823" s="100"/>
      <c r="G823" s="102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3"/>
      <c r="T823" s="100"/>
      <c r="U823" s="100"/>
      <c r="V823" s="100"/>
      <c r="W823" s="100"/>
      <c r="X823" s="100"/>
      <c r="Y823" s="100"/>
      <c r="Z823" s="100"/>
      <c r="AA823" s="100"/>
      <c r="AB823" s="100"/>
      <c r="AC823" s="100"/>
      <c r="AD823" s="100"/>
      <c r="AE823" s="100"/>
      <c r="AF823" s="100"/>
      <c r="AG823" s="100"/>
      <c r="AH823" s="100"/>
      <c r="AI823" s="100"/>
      <c r="AJ823" s="100"/>
      <c r="AK823" s="100"/>
      <c r="AL823" s="100"/>
      <c r="AM823" s="100"/>
      <c r="AN823" s="100"/>
      <c r="AO823" s="100"/>
      <c r="AP823" s="100"/>
    </row>
    <row r="824" spans="1:42" ht="34.5" hidden="1" customHeight="1">
      <c r="A824" s="100"/>
      <c r="B824" s="101"/>
      <c r="C824" s="100"/>
      <c r="D824" s="100"/>
      <c r="E824" s="100"/>
      <c r="F824" s="100"/>
      <c r="G824" s="102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3"/>
      <c r="T824" s="100"/>
      <c r="U824" s="100"/>
      <c r="V824" s="100"/>
      <c r="W824" s="100"/>
      <c r="X824" s="100"/>
      <c r="Y824" s="100"/>
      <c r="Z824" s="100"/>
      <c r="AA824" s="100"/>
      <c r="AB824" s="100"/>
      <c r="AC824" s="100"/>
      <c r="AD824" s="100"/>
      <c r="AE824" s="100"/>
      <c r="AF824" s="100"/>
      <c r="AG824" s="100"/>
      <c r="AH824" s="100"/>
      <c r="AI824" s="100"/>
      <c r="AJ824" s="100"/>
      <c r="AK824" s="100"/>
      <c r="AL824" s="100"/>
      <c r="AM824" s="100"/>
      <c r="AN824" s="100"/>
      <c r="AO824" s="100"/>
      <c r="AP824" s="100"/>
    </row>
    <row r="825" spans="1:42" ht="34.5" hidden="1" customHeight="1">
      <c r="A825" s="100"/>
      <c r="B825" s="101"/>
      <c r="C825" s="100"/>
      <c r="D825" s="100"/>
      <c r="E825" s="100"/>
      <c r="F825" s="100"/>
      <c r="G825" s="102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3"/>
      <c r="T825" s="100"/>
      <c r="U825" s="100"/>
      <c r="V825" s="100"/>
      <c r="W825" s="100"/>
      <c r="X825" s="100"/>
      <c r="Y825" s="100"/>
      <c r="Z825" s="100"/>
      <c r="AA825" s="100"/>
      <c r="AB825" s="100"/>
      <c r="AC825" s="100"/>
      <c r="AD825" s="100"/>
      <c r="AE825" s="100"/>
      <c r="AF825" s="100"/>
      <c r="AG825" s="100"/>
      <c r="AH825" s="100"/>
      <c r="AI825" s="100"/>
      <c r="AJ825" s="100"/>
      <c r="AK825" s="100"/>
      <c r="AL825" s="100"/>
      <c r="AM825" s="100"/>
      <c r="AN825" s="100"/>
      <c r="AO825" s="100"/>
      <c r="AP825" s="100"/>
    </row>
    <row r="826" spans="1:42" ht="34.5" hidden="1" customHeight="1">
      <c r="A826" s="100"/>
      <c r="B826" s="101"/>
      <c r="C826" s="100"/>
      <c r="D826" s="100"/>
      <c r="E826" s="100"/>
      <c r="F826" s="100"/>
      <c r="G826" s="102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3"/>
      <c r="T826" s="100"/>
      <c r="U826" s="100"/>
      <c r="V826" s="100"/>
      <c r="W826" s="100"/>
      <c r="X826" s="100"/>
      <c r="Y826" s="100"/>
      <c r="Z826" s="100"/>
      <c r="AA826" s="100"/>
      <c r="AB826" s="100"/>
      <c r="AC826" s="100"/>
      <c r="AD826" s="100"/>
      <c r="AE826" s="100"/>
      <c r="AF826" s="100"/>
      <c r="AG826" s="100"/>
      <c r="AH826" s="100"/>
      <c r="AI826" s="100"/>
      <c r="AJ826" s="100"/>
      <c r="AK826" s="100"/>
      <c r="AL826" s="100"/>
      <c r="AM826" s="100"/>
      <c r="AN826" s="100"/>
      <c r="AO826" s="100"/>
      <c r="AP826" s="100"/>
    </row>
    <row r="827" spans="1:42" ht="34.5" hidden="1" customHeight="1">
      <c r="A827" s="100"/>
      <c r="B827" s="101"/>
      <c r="C827" s="100"/>
      <c r="D827" s="100"/>
      <c r="E827" s="100"/>
      <c r="F827" s="100"/>
      <c r="G827" s="102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3"/>
      <c r="T827" s="100"/>
      <c r="U827" s="100"/>
      <c r="V827" s="100"/>
      <c r="W827" s="100"/>
      <c r="X827" s="100"/>
      <c r="Y827" s="100"/>
      <c r="Z827" s="100"/>
      <c r="AA827" s="100"/>
      <c r="AB827" s="100"/>
      <c r="AC827" s="100"/>
      <c r="AD827" s="100"/>
      <c r="AE827" s="100"/>
      <c r="AF827" s="100"/>
      <c r="AG827" s="100"/>
      <c r="AH827" s="100"/>
      <c r="AI827" s="100"/>
      <c r="AJ827" s="100"/>
      <c r="AK827" s="100"/>
      <c r="AL827" s="100"/>
      <c r="AM827" s="100"/>
      <c r="AN827" s="100"/>
      <c r="AO827" s="100"/>
      <c r="AP827" s="100"/>
    </row>
    <row r="828" spans="1:42" ht="34.5" hidden="1" customHeight="1">
      <c r="A828" s="100"/>
      <c r="B828" s="101"/>
      <c r="C828" s="100"/>
      <c r="D828" s="100"/>
      <c r="E828" s="100"/>
      <c r="F828" s="100"/>
      <c r="G828" s="102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3"/>
      <c r="T828" s="100"/>
      <c r="U828" s="100"/>
      <c r="V828" s="100"/>
      <c r="W828" s="100"/>
      <c r="X828" s="100"/>
      <c r="Y828" s="100"/>
      <c r="Z828" s="100"/>
      <c r="AA828" s="100"/>
      <c r="AB828" s="100"/>
      <c r="AC828" s="100"/>
      <c r="AD828" s="100"/>
      <c r="AE828" s="100"/>
      <c r="AF828" s="100"/>
      <c r="AG828" s="100"/>
      <c r="AH828" s="100"/>
      <c r="AI828" s="100"/>
      <c r="AJ828" s="100"/>
      <c r="AK828" s="100"/>
      <c r="AL828" s="100"/>
      <c r="AM828" s="100"/>
      <c r="AN828" s="100"/>
      <c r="AO828" s="100"/>
      <c r="AP828" s="100"/>
    </row>
    <row r="829" spans="1:42" ht="34.5" hidden="1" customHeight="1">
      <c r="A829" s="100"/>
      <c r="B829" s="101"/>
      <c r="C829" s="100"/>
      <c r="D829" s="100"/>
      <c r="E829" s="100"/>
      <c r="F829" s="100"/>
      <c r="G829" s="102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3"/>
      <c r="T829" s="100"/>
      <c r="U829" s="100"/>
      <c r="V829" s="100"/>
      <c r="W829" s="100"/>
      <c r="X829" s="100"/>
      <c r="Y829" s="100"/>
      <c r="Z829" s="100"/>
      <c r="AA829" s="100"/>
      <c r="AB829" s="100"/>
      <c r="AC829" s="100"/>
      <c r="AD829" s="100"/>
      <c r="AE829" s="100"/>
      <c r="AF829" s="100"/>
      <c r="AG829" s="100"/>
      <c r="AH829" s="100"/>
      <c r="AI829" s="100"/>
      <c r="AJ829" s="100"/>
      <c r="AK829" s="100"/>
      <c r="AL829" s="100"/>
      <c r="AM829" s="100"/>
      <c r="AN829" s="100"/>
      <c r="AO829" s="100"/>
      <c r="AP829" s="100"/>
    </row>
    <row r="830" spans="1:42" ht="34.5" hidden="1" customHeight="1">
      <c r="A830" s="100"/>
      <c r="B830" s="101"/>
      <c r="C830" s="100"/>
      <c r="D830" s="100"/>
      <c r="E830" s="100"/>
      <c r="F830" s="100"/>
      <c r="G830" s="102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3"/>
      <c r="T830" s="100"/>
      <c r="U830" s="100"/>
      <c r="V830" s="100"/>
      <c r="W830" s="100"/>
      <c r="X830" s="100"/>
      <c r="Y830" s="100"/>
      <c r="Z830" s="100"/>
      <c r="AA830" s="100"/>
      <c r="AB830" s="100"/>
      <c r="AC830" s="100"/>
      <c r="AD830" s="100"/>
      <c r="AE830" s="100"/>
      <c r="AF830" s="100"/>
      <c r="AG830" s="100"/>
      <c r="AH830" s="100"/>
      <c r="AI830" s="100"/>
      <c r="AJ830" s="100"/>
      <c r="AK830" s="100"/>
      <c r="AL830" s="100"/>
      <c r="AM830" s="100"/>
      <c r="AN830" s="100"/>
      <c r="AO830" s="100"/>
      <c r="AP830" s="100"/>
    </row>
    <row r="831" spans="1:42" ht="34.5" hidden="1" customHeight="1">
      <c r="A831" s="100"/>
      <c r="B831" s="101"/>
      <c r="C831" s="100"/>
      <c r="D831" s="100"/>
      <c r="E831" s="100"/>
      <c r="F831" s="100"/>
      <c r="G831" s="102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3"/>
      <c r="T831" s="100"/>
      <c r="U831" s="100"/>
      <c r="V831" s="100"/>
      <c r="W831" s="100"/>
      <c r="X831" s="100"/>
      <c r="Y831" s="100"/>
      <c r="Z831" s="100"/>
      <c r="AA831" s="100"/>
      <c r="AB831" s="100"/>
      <c r="AC831" s="100"/>
      <c r="AD831" s="100"/>
      <c r="AE831" s="100"/>
      <c r="AF831" s="100"/>
      <c r="AG831" s="100"/>
      <c r="AH831" s="100"/>
      <c r="AI831" s="100"/>
      <c r="AJ831" s="100"/>
      <c r="AK831" s="100"/>
      <c r="AL831" s="100"/>
      <c r="AM831" s="100"/>
      <c r="AN831" s="100"/>
      <c r="AO831" s="100"/>
      <c r="AP831" s="100"/>
    </row>
    <row r="832" spans="1:42" ht="34.5" hidden="1" customHeight="1">
      <c r="A832" s="100"/>
      <c r="B832" s="101"/>
      <c r="C832" s="100"/>
      <c r="D832" s="100"/>
      <c r="E832" s="100"/>
      <c r="F832" s="100"/>
      <c r="G832" s="102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3"/>
      <c r="T832" s="100"/>
      <c r="U832" s="100"/>
      <c r="V832" s="100"/>
      <c r="W832" s="100"/>
      <c r="X832" s="100"/>
      <c r="Y832" s="100"/>
      <c r="Z832" s="100"/>
      <c r="AA832" s="100"/>
      <c r="AB832" s="100"/>
      <c r="AC832" s="100"/>
      <c r="AD832" s="100"/>
      <c r="AE832" s="100"/>
      <c r="AF832" s="100"/>
      <c r="AG832" s="100"/>
      <c r="AH832" s="100"/>
      <c r="AI832" s="100"/>
      <c r="AJ832" s="100"/>
      <c r="AK832" s="100"/>
      <c r="AL832" s="100"/>
      <c r="AM832" s="100"/>
      <c r="AN832" s="100"/>
      <c r="AO832" s="100"/>
      <c r="AP832" s="100"/>
    </row>
    <row r="833" spans="1:42" ht="34.5" hidden="1" customHeight="1">
      <c r="A833" s="100"/>
      <c r="B833" s="101"/>
      <c r="C833" s="100"/>
      <c r="D833" s="100"/>
      <c r="E833" s="100"/>
      <c r="F833" s="100"/>
      <c r="G833" s="102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3"/>
      <c r="T833" s="100"/>
      <c r="U833" s="100"/>
      <c r="V833" s="100"/>
      <c r="W833" s="100"/>
      <c r="X833" s="100"/>
      <c r="Y833" s="100"/>
      <c r="Z833" s="100"/>
      <c r="AA833" s="100"/>
      <c r="AB833" s="100"/>
      <c r="AC833" s="100"/>
      <c r="AD833" s="100"/>
      <c r="AE833" s="100"/>
      <c r="AF833" s="100"/>
      <c r="AG833" s="100"/>
      <c r="AH833" s="100"/>
      <c r="AI833" s="100"/>
      <c r="AJ833" s="100"/>
      <c r="AK833" s="100"/>
      <c r="AL833" s="100"/>
      <c r="AM833" s="100"/>
      <c r="AN833" s="100"/>
      <c r="AO833" s="100"/>
      <c r="AP833" s="100"/>
    </row>
    <row r="834" spans="1:42" ht="34.5" hidden="1" customHeight="1">
      <c r="A834" s="100"/>
      <c r="B834" s="101"/>
      <c r="C834" s="100"/>
      <c r="D834" s="100"/>
      <c r="E834" s="100"/>
      <c r="F834" s="100"/>
      <c r="G834" s="102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3"/>
      <c r="T834" s="100"/>
      <c r="U834" s="100"/>
      <c r="V834" s="100"/>
      <c r="W834" s="100"/>
      <c r="X834" s="100"/>
      <c r="Y834" s="100"/>
      <c r="Z834" s="100"/>
      <c r="AA834" s="100"/>
      <c r="AB834" s="100"/>
      <c r="AC834" s="100"/>
      <c r="AD834" s="100"/>
      <c r="AE834" s="100"/>
      <c r="AF834" s="100"/>
      <c r="AG834" s="100"/>
      <c r="AH834" s="100"/>
      <c r="AI834" s="100"/>
      <c r="AJ834" s="100"/>
      <c r="AK834" s="100"/>
      <c r="AL834" s="100"/>
      <c r="AM834" s="100"/>
      <c r="AN834" s="100"/>
      <c r="AO834" s="100"/>
      <c r="AP834" s="100"/>
    </row>
    <row r="835" spans="1:42" ht="34.5" hidden="1" customHeight="1">
      <c r="A835" s="100"/>
      <c r="B835" s="101"/>
      <c r="C835" s="100"/>
      <c r="D835" s="100"/>
      <c r="E835" s="100"/>
      <c r="F835" s="100"/>
      <c r="G835" s="102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3"/>
      <c r="T835" s="100"/>
      <c r="U835" s="100"/>
      <c r="V835" s="100"/>
      <c r="W835" s="100"/>
      <c r="X835" s="100"/>
      <c r="Y835" s="100"/>
      <c r="Z835" s="100"/>
      <c r="AA835" s="100"/>
      <c r="AB835" s="100"/>
      <c r="AC835" s="100"/>
      <c r="AD835" s="100"/>
      <c r="AE835" s="100"/>
      <c r="AF835" s="100"/>
      <c r="AG835" s="100"/>
      <c r="AH835" s="100"/>
      <c r="AI835" s="100"/>
      <c r="AJ835" s="100"/>
      <c r="AK835" s="100"/>
      <c r="AL835" s="100"/>
      <c r="AM835" s="100"/>
      <c r="AN835" s="100"/>
      <c r="AO835" s="100"/>
      <c r="AP835" s="100"/>
    </row>
    <row r="836" spans="1:42" ht="34.5" hidden="1" customHeight="1">
      <c r="A836" s="100"/>
      <c r="B836" s="101"/>
      <c r="C836" s="100"/>
      <c r="D836" s="100"/>
      <c r="E836" s="100"/>
      <c r="F836" s="100"/>
      <c r="G836" s="102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3"/>
      <c r="T836" s="100"/>
      <c r="U836" s="100"/>
      <c r="V836" s="100"/>
      <c r="W836" s="100"/>
      <c r="X836" s="100"/>
      <c r="Y836" s="100"/>
      <c r="Z836" s="100"/>
      <c r="AA836" s="100"/>
      <c r="AB836" s="100"/>
      <c r="AC836" s="100"/>
      <c r="AD836" s="100"/>
      <c r="AE836" s="100"/>
      <c r="AF836" s="100"/>
      <c r="AG836" s="100"/>
      <c r="AH836" s="100"/>
      <c r="AI836" s="100"/>
      <c r="AJ836" s="100"/>
      <c r="AK836" s="100"/>
      <c r="AL836" s="100"/>
      <c r="AM836" s="100"/>
      <c r="AN836" s="100"/>
      <c r="AO836" s="100"/>
      <c r="AP836" s="100"/>
    </row>
    <row r="837" spans="1:42" ht="34.5" hidden="1" customHeight="1">
      <c r="A837" s="100"/>
      <c r="B837" s="101"/>
      <c r="C837" s="100"/>
      <c r="D837" s="100"/>
      <c r="E837" s="100"/>
      <c r="F837" s="100"/>
      <c r="G837" s="102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3"/>
      <c r="T837" s="100"/>
      <c r="U837" s="100"/>
      <c r="V837" s="100"/>
      <c r="W837" s="100"/>
      <c r="X837" s="100"/>
      <c r="Y837" s="100"/>
      <c r="Z837" s="100"/>
      <c r="AA837" s="100"/>
      <c r="AB837" s="100"/>
      <c r="AC837" s="100"/>
      <c r="AD837" s="100"/>
      <c r="AE837" s="100"/>
      <c r="AF837" s="100"/>
      <c r="AG837" s="100"/>
      <c r="AH837" s="100"/>
      <c r="AI837" s="100"/>
      <c r="AJ837" s="100"/>
      <c r="AK837" s="100"/>
      <c r="AL837" s="100"/>
      <c r="AM837" s="100"/>
      <c r="AN837" s="100"/>
      <c r="AO837" s="100"/>
      <c r="AP837" s="100"/>
    </row>
    <row r="838" spans="1:42" ht="34.5" hidden="1" customHeight="1">
      <c r="A838" s="100"/>
      <c r="B838" s="101"/>
      <c r="C838" s="100"/>
      <c r="D838" s="100"/>
      <c r="E838" s="100"/>
      <c r="F838" s="100"/>
      <c r="G838" s="102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3"/>
      <c r="T838" s="100"/>
      <c r="U838" s="100"/>
      <c r="V838" s="100"/>
      <c r="W838" s="100"/>
      <c r="X838" s="100"/>
      <c r="Y838" s="100"/>
      <c r="Z838" s="100"/>
      <c r="AA838" s="100"/>
      <c r="AB838" s="100"/>
      <c r="AC838" s="100"/>
      <c r="AD838" s="100"/>
      <c r="AE838" s="100"/>
      <c r="AF838" s="100"/>
      <c r="AG838" s="100"/>
      <c r="AH838" s="100"/>
      <c r="AI838" s="100"/>
      <c r="AJ838" s="100"/>
      <c r="AK838" s="100"/>
      <c r="AL838" s="100"/>
      <c r="AM838" s="100"/>
      <c r="AN838" s="100"/>
      <c r="AO838" s="100"/>
      <c r="AP838" s="100"/>
    </row>
    <row r="839" spans="1:42" ht="34.5" hidden="1" customHeight="1">
      <c r="A839" s="100"/>
      <c r="B839" s="101"/>
      <c r="C839" s="100"/>
      <c r="D839" s="100"/>
      <c r="E839" s="100"/>
      <c r="F839" s="100"/>
      <c r="G839" s="102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3"/>
      <c r="T839" s="100"/>
      <c r="U839" s="100"/>
      <c r="V839" s="100"/>
      <c r="W839" s="100"/>
      <c r="X839" s="100"/>
      <c r="Y839" s="100"/>
      <c r="Z839" s="100"/>
      <c r="AA839" s="100"/>
      <c r="AB839" s="100"/>
      <c r="AC839" s="100"/>
      <c r="AD839" s="100"/>
      <c r="AE839" s="100"/>
      <c r="AF839" s="100"/>
      <c r="AG839" s="100"/>
      <c r="AH839" s="100"/>
      <c r="AI839" s="100"/>
      <c r="AJ839" s="100"/>
      <c r="AK839" s="100"/>
      <c r="AL839" s="100"/>
      <c r="AM839" s="100"/>
      <c r="AN839" s="100"/>
      <c r="AO839" s="100"/>
      <c r="AP839" s="100"/>
    </row>
    <row r="840" spans="1:42" ht="34.5" hidden="1" customHeight="1">
      <c r="A840" s="100"/>
      <c r="B840" s="101"/>
      <c r="C840" s="100"/>
      <c r="D840" s="100"/>
      <c r="E840" s="100"/>
      <c r="F840" s="100"/>
      <c r="G840" s="102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3"/>
      <c r="T840" s="100"/>
      <c r="U840" s="100"/>
      <c r="V840" s="100"/>
      <c r="W840" s="100"/>
      <c r="X840" s="100"/>
      <c r="Y840" s="100"/>
      <c r="Z840" s="100"/>
      <c r="AA840" s="100"/>
      <c r="AB840" s="100"/>
      <c r="AC840" s="100"/>
      <c r="AD840" s="100"/>
      <c r="AE840" s="100"/>
      <c r="AF840" s="100"/>
      <c r="AG840" s="100"/>
      <c r="AH840" s="100"/>
      <c r="AI840" s="100"/>
      <c r="AJ840" s="100"/>
      <c r="AK840" s="100"/>
      <c r="AL840" s="100"/>
      <c r="AM840" s="100"/>
      <c r="AN840" s="100"/>
      <c r="AO840" s="100"/>
      <c r="AP840" s="100"/>
    </row>
    <row r="841" spans="1:42" ht="34.5" hidden="1" customHeight="1">
      <c r="A841" s="100"/>
      <c r="B841" s="101"/>
      <c r="C841" s="100"/>
      <c r="D841" s="100"/>
      <c r="E841" s="100"/>
      <c r="F841" s="100"/>
      <c r="G841" s="102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3"/>
      <c r="T841" s="100"/>
      <c r="U841" s="100"/>
      <c r="V841" s="100"/>
      <c r="W841" s="100"/>
      <c r="X841" s="100"/>
      <c r="Y841" s="100"/>
      <c r="Z841" s="100"/>
      <c r="AA841" s="100"/>
      <c r="AB841" s="100"/>
      <c r="AC841" s="100"/>
      <c r="AD841" s="100"/>
      <c r="AE841" s="100"/>
      <c r="AF841" s="100"/>
      <c r="AG841" s="100"/>
      <c r="AH841" s="100"/>
      <c r="AI841" s="100"/>
      <c r="AJ841" s="100"/>
      <c r="AK841" s="100"/>
      <c r="AL841" s="100"/>
      <c r="AM841" s="100"/>
      <c r="AN841" s="100"/>
      <c r="AO841" s="100"/>
      <c r="AP841" s="100"/>
    </row>
    <row r="842" spans="1:42" ht="34.5" hidden="1" customHeight="1">
      <c r="A842" s="100"/>
      <c r="B842" s="101"/>
      <c r="C842" s="100"/>
      <c r="D842" s="100"/>
      <c r="E842" s="100"/>
      <c r="F842" s="100"/>
      <c r="G842" s="102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3"/>
      <c r="T842" s="100"/>
      <c r="U842" s="100"/>
      <c r="V842" s="100"/>
      <c r="W842" s="100"/>
      <c r="X842" s="100"/>
      <c r="Y842" s="100"/>
      <c r="Z842" s="100"/>
      <c r="AA842" s="100"/>
      <c r="AB842" s="100"/>
      <c r="AC842" s="100"/>
      <c r="AD842" s="100"/>
      <c r="AE842" s="100"/>
      <c r="AF842" s="100"/>
      <c r="AG842" s="100"/>
      <c r="AH842" s="100"/>
      <c r="AI842" s="100"/>
      <c r="AJ842" s="100"/>
      <c r="AK842" s="100"/>
      <c r="AL842" s="100"/>
      <c r="AM842" s="100"/>
      <c r="AN842" s="100"/>
      <c r="AO842" s="100"/>
      <c r="AP842" s="100"/>
    </row>
    <row r="843" spans="1:42" ht="34.5" hidden="1" customHeight="1">
      <c r="A843" s="100"/>
      <c r="B843" s="101"/>
      <c r="C843" s="100"/>
      <c r="D843" s="100"/>
      <c r="E843" s="100"/>
      <c r="F843" s="100"/>
      <c r="G843" s="102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3"/>
      <c r="T843" s="100"/>
      <c r="U843" s="100"/>
      <c r="V843" s="100"/>
      <c r="W843" s="100"/>
      <c r="X843" s="100"/>
      <c r="Y843" s="100"/>
      <c r="Z843" s="100"/>
      <c r="AA843" s="100"/>
      <c r="AB843" s="100"/>
      <c r="AC843" s="100"/>
      <c r="AD843" s="100"/>
      <c r="AE843" s="100"/>
      <c r="AF843" s="100"/>
      <c r="AG843" s="100"/>
      <c r="AH843" s="100"/>
      <c r="AI843" s="100"/>
      <c r="AJ843" s="100"/>
      <c r="AK843" s="100"/>
      <c r="AL843" s="100"/>
      <c r="AM843" s="100"/>
      <c r="AN843" s="100"/>
      <c r="AO843" s="100"/>
      <c r="AP843" s="100"/>
    </row>
    <row r="844" spans="1:42" ht="34.5" hidden="1" customHeight="1">
      <c r="A844" s="100"/>
      <c r="B844" s="101"/>
      <c r="C844" s="100"/>
      <c r="D844" s="100"/>
      <c r="E844" s="100"/>
      <c r="F844" s="100"/>
      <c r="G844" s="102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3"/>
      <c r="T844" s="100"/>
      <c r="U844" s="100"/>
      <c r="V844" s="100"/>
      <c r="W844" s="100"/>
      <c r="X844" s="100"/>
      <c r="Y844" s="100"/>
      <c r="Z844" s="100"/>
      <c r="AA844" s="100"/>
      <c r="AB844" s="100"/>
      <c r="AC844" s="100"/>
      <c r="AD844" s="100"/>
      <c r="AE844" s="100"/>
      <c r="AF844" s="100"/>
      <c r="AG844" s="100"/>
      <c r="AH844" s="100"/>
      <c r="AI844" s="100"/>
      <c r="AJ844" s="100"/>
      <c r="AK844" s="100"/>
      <c r="AL844" s="100"/>
      <c r="AM844" s="100"/>
      <c r="AN844" s="100"/>
      <c r="AO844" s="100"/>
      <c r="AP844" s="100"/>
    </row>
    <row r="845" spans="1:42" ht="34.5" hidden="1" customHeight="1">
      <c r="A845" s="100"/>
      <c r="B845" s="101"/>
      <c r="C845" s="100"/>
      <c r="D845" s="100"/>
      <c r="E845" s="100"/>
      <c r="F845" s="100"/>
      <c r="G845" s="102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3"/>
      <c r="T845" s="100"/>
      <c r="U845" s="100"/>
      <c r="V845" s="100"/>
      <c r="W845" s="100"/>
      <c r="X845" s="100"/>
      <c r="Y845" s="100"/>
      <c r="Z845" s="100"/>
      <c r="AA845" s="100"/>
      <c r="AB845" s="100"/>
      <c r="AC845" s="100"/>
      <c r="AD845" s="100"/>
      <c r="AE845" s="100"/>
      <c r="AF845" s="100"/>
      <c r="AG845" s="100"/>
      <c r="AH845" s="100"/>
      <c r="AI845" s="100"/>
      <c r="AJ845" s="100"/>
      <c r="AK845" s="100"/>
      <c r="AL845" s="100"/>
      <c r="AM845" s="100"/>
      <c r="AN845" s="100"/>
      <c r="AO845" s="100"/>
      <c r="AP845" s="100"/>
    </row>
    <row r="846" spans="1:42" ht="34.5" hidden="1" customHeight="1">
      <c r="A846" s="100"/>
      <c r="B846" s="101"/>
      <c r="C846" s="100"/>
      <c r="D846" s="100"/>
      <c r="E846" s="100"/>
      <c r="F846" s="100"/>
      <c r="G846" s="102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3"/>
      <c r="T846" s="100"/>
      <c r="U846" s="100"/>
      <c r="V846" s="100"/>
      <c r="W846" s="100"/>
      <c r="X846" s="100"/>
      <c r="Y846" s="100"/>
      <c r="Z846" s="100"/>
      <c r="AA846" s="100"/>
      <c r="AB846" s="100"/>
      <c r="AC846" s="100"/>
      <c r="AD846" s="100"/>
      <c r="AE846" s="100"/>
      <c r="AF846" s="100"/>
      <c r="AG846" s="100"/>
      <c r="AH846" s="100"/>
      <c r="AI846" s="100"/>
      <c r="AJ846" s="100"/>
      <c r="AK846" s="100"/>
      <c r="AL846" s="100"/>
      <c r="AM846" s="100"/>
      <c r="AN846" s="100"/>
      <c r="AO846" s="100"/>
      <c r="AP846" s="100"/>
    </row>
    <row r="847" spans="1:42" ht="34.5" hidden="1" customHeight="1">
      <c r="A847" s="100"/>
      <c r="B847" s="101"/>
      <c r="C847" s="100"/>
      <c r="D847" s="100"/>
      <c r="E847" s="100"/>
      <c r="F847" s="100"/>
      <c r="G847" s="102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3"/>
      <c r="T847" s="100"/>
      <c r="U847" s="100"/>
      <c r="V847" s="100"/>
      <c r="W847" s="100"/>
      <c r="X847" s="100"/>
      <c r="Y847" s="100"/>
      <c r="Z847" s="100"/>
      <c r="AA847" s="100"/>
      <c r="AB847" s="100"/>
      <c r="AC847" s="100"/>
      <c r="AD847" s="100"/>
      <c r="AE847" s="100"/>
      <c r="AF847" s="100"/>
      <c r="AG847" s="100"/>
      <c r="AH847" s="100"/>
      <c r="AI847" s="100"/>
      <c r="AJ847" s="100"/>
      <c r="AK847" s="100"/>
      <c r="AL847" s="100"/>
      <c r="AM847" s="100"/>
      <c r="AN847" s="100"/>
      <c r="AO847" s="100"/>
      <c r="AP847" s="100"/>
    </row>
    <row r="848" spans="1:42" ht="34.5" hidden="1" customHeight="1">
      <c r="A848" s="100"/>
      <c r="B848" s="101"/>
      <c r="C848" s="100"/>
      <c r="D848" s="100"/>
      <c r="E848" s="100"/>
      <c r="F848" s="100"/>
      <c r="G848" s="102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3"/>
      <c r="T848" s="100"/>
      <c r="U848" s="100"/>
      <c r="V848" s="100"/>
      <c r="W848" s="100"/>
      <c r="X848" s="100"/>
      <c r="Y848" s="100"/>
      <c r="Z848" s="100"/>
      <c r="AA848" s="100"/>
      <c r="AB848" s="100"/>
      <c r="AC848" s="100"/>
      <c r="AD848" s="100"/>
      <c r="AE848" s="100"/>
      <c r="AF848" s="100"/>
      <c r="AG848" s="100"/>
      <c r="AH848" s="100"/>
      <c r="AI848" s="100"/>
      <c r="AJ848" s="100"/>
      <c r="AK848" s="100"/>
      <c r="AL848" s="100"/>
      <c r="AM848" s="100"/>
      <c r="AN848" s="100"/>
      <c r="AO848" s="100"/>
      <c r="AP848" s="100"/>
    </row>
    <row r="849" spans="1:42" ht="34.5" hidden="1" customHeight="1">
      <c r="A849" s="100"/>
      <c r="B849" s="101"/>
      <c r="C849" s="100"/>
      <c r="D849" s="100"/>
      <c r="E849" s="100"/>
      <c r="F849" s="100"/>
      <c r="G849" s="102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3"/>
      <c r="T849" s="100"/>
      <c r="U849" s="100"/>
      <c r="V849" s="100"/>
      <c r="W849" s="100"/>
      <c r="X849" s="100"/>
      <c r="Y849" s="100"/>
      <c r="Z849" s="100"/>
      <c r="AA849" s="100"/>
      <c r="AB849" s="100"/>
      <c r="AC849" s="100"/>
      <c r="AD849" s="100"/>
      <c r="AE849" s="100"/>
      <c r="AF849" s="100"/>
      <c r="AG849" s="100"/>
      <c r="AH849" s="100"/>
      <c r="AI849" s="100"/>
      <c r="AJ849" s="100"/>
      <c r="AK849" s="100"/>
      <c r="AL849" s="100"/>
      <c r="AM849" s="100"/>
      <c r="AN849" s="100"/>
      <c r="AO849" s="100"/>
      <c r="AP849" s="100"/>
    </row>
    <row r="850" spans="1:42" ht="34.5" hidden="1" customHeight="1">
      <c r="A850" s="100"/>
      <c r="B850" s="101"/>
      <c r="C850" s="100"/>
      <c r="D850" s="100"/>
      <c r="E850" s="100"/>
      <c r="F850" s="100"/>
      <c r="G850" s="102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3"/>
      <c r="T850" s="100"/>
      <c r="U850" s="100"/>
      <c r="V850" s="100"/>
      <c r="W850" s="100"/>
      <c r="X850" s="100"/>
      <c r="Y850" s="100"/>
      <c r="Z850" s="100"/>
      <c r="AA850" s="100"/>
      <c r="AB850" s="100"/>
      <c r="AC850" s="100"/>
      <c r="AD850" s="100"/>
      <c r="AE850" s="100"/>
      <c r="AF850" s="100"/>
      <c r="AG850" s="100"/>
      <c r="AH850" s="100"/>
      <c r="AI850" s="100"/>
      <c r="AJ850" s="100"/>
      <c r="AK850" s="100"/>
      <c r="AL850" s="100"/>
      <c r="AM850" s="100"/>
      <c r="AN850" s="100"/>
      <c r="AO850" s="100"/>
      <c r="AP850" s="100"/>
    </row>
    <row r="851" spans="1:42" ht="34.5" hidden="1" customHeight="1">
      <c r="A851" s="100"/>
      <c r="B851" s="101"/>
      <c r="C851" s="100"/>
      <c r="D851" s="100"/>
      <c r="E851" s="100"/>
      <c r="F851" s="100"/>
      <c r="G851" s="102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3"/>
      <c r="T851" s="100"/>
      <c r="U851" s="100"/>
      <c r="V851" s="100"/>
      <c r="W851" s="100"/>
      <c r="X851" s="100"/>
      <c r="Y851" s="100"/>
      <c r="Z851" s="100"/>
      <c r="AA851" s="100"/>
      <c r="AB851" s="100"/>
      <c r="AC851" s="100"/>
      <c r="AD851" s="100"/>
      <c r="AE851" s="100"/>
      <c r="AF851" s="100"/>
      <c r="AG851" s="100"/>
      <c r="AH851" s="100"/>
      <c r="AI851" s="100"/>
      <c r="AJ851" s="100"/>
      <c r="AK851" s="100"/>
      <c r="AL851" s="100"/>
      <c r="AM851" s="100"/>
      <c r="AN851" s="100"/>
      <c r="AO851" s="100"/>
      <c r="AP851" s="100"/>
    </row>
    <row r="852" spans="1:42" ht="34.5" hidden="1" customHeight="1">
      <c r="A852" s="100"/>
      <c r="B852" s="101"/>
      <c r="C852" s="100"/>
      <c r="D852" s="100"/>
      <c r="E852" s="100"/>
      <c r="F852" s="100"/>
      <c r="G852" s="102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3"/>
      <c r="T852" s="100"/>
      <c r="U852" s="100"/>
      <c r="V852" s="100"/>
      <c r="W852" s="100"/>
      <c r="X852" s="100"/>
      <c r="Y852" s="100"/>
      <c r="Z852" s="100"/>
      <c r="AA852" s="100"/>
      <c r="AB852" s="100"/>
      <c r="AC852" s="100"/>
      <c r="AD852" s="100"/>
      <c r="AE852" s="100"/>
      <c r="AF852" s="100"/>
      <c r="AG852" s="100"/>
      <c r="AH852" s="100"/>
      <c r="AI852" s="100"/>
      <c r="AJ852" s="100"/>
      <c r="AK852" s="100"/>
      <c r="AL852" s="100"/>
      <c r="AM852" s="100"/>
      <c r="AN852" s="100"/>
      <c r="AO852" s="100"/>
      <c r="AP852" s="100"/>
    </row>
    <row r="853" spans="1:42" ht="34.5" hidden="1" customHeight="1">
      <c r="A853" s="100"/>
      <c r="B853" s="101"/>
      <c r="C853" s="100"/>
      <c r="D853" s="100"/>
      <c r="E853" s="100"/>
      <c r="F853" s="100"/>
      <c r="G853" s="102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3"/>
      <c r="T853" s="100"/>
      <c r="U853" s="100"/>
      <c r="V853" s="100"/>
      <c r="W853" s="100"/>
      <c r="X853" s="100"/>
      <c r="Y853" s="100"/>
      <c r="Z853" s="100"/>
      <c r="AA853" s="100"/>
      <c r="AB853" s="100"/>
      <c r="AC853" s="100"/>
      <c r="AD853" s="100"/>
      <c r="AE853" s="100"/>
      <c r="AF853" s="100"/>
      <c r="AG853" s="100"/>
      <c r="AH853" s="100"/>
      <c r="AI853" s="100"/>
      <c r="AJ853" s="100"/>
      <c r="AK853" s="100"/>
      <c r="AL853" s="100"/>
      <c r="AM853" s="100"/>
      <c r="AN853" s="100"/>
      <c r="AO853" s="100"/>
      <c r="AP853" s="100"/>
    </row>
    <row r="854" spans="1:42" ht="34.5" hidden="1" customHeight="1">
      <c r="A854" s="100"/>
      <c r="B854" s="101"/>
      <c r="C854" s="100"/>
      <c r="D854" s="100"/>
      <c r="E854" s="100"/>
      <c r="F854" s="100"/>
      <c r="G854" s="102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3"/>
      <c r="T854" s="100"/>
      <c r="U854" s="100"/>
      <c r="V854" s="100"/>
      <c r="W854" s="100"/>
      <c r="X854" s="100"/>
      <c r="Y854" s="100"/>
      <c r="Z854" s="100"/>
      <c r="AA854" s="100"/>
      <c r="AB854" s="100"/>
      <c r="AC854" s="100"/>
      <c r="AD854" s="100"/>
      <c r="AE854" s="100"/>
      <c r="AF854" s="100"/>
      <c r="AG854" s="100"/>
      <c r="AH854" s="100"/>
      <c r="AI854" s="100"/>
      <c r="AJ854" s="100"/>
      <c r="AK854" s="100"/>
      <c r="AL854" s="100"/>
      <c r="AM854" s="100"/>
      <c r="AN854" s="100"/>
      <c r="AO854" s="100"/>
      <c r="AP854" s="100"/>
    </row>
    <row r="855" spans="1:42" ht="34.5" hidden="1" customHeight="1">
      <c r="A855" s="100"/>
      <c r="B855" s="101"/>
      <c r="C855" s="100"/>
      <c r="D855" s="100"/>
      <c r="E855" s="100"/>
      <c r="F855" s="100"/>
      <c r="G855" s="102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3"/>
      <c r="T855" s="100"/>
      <c r="U855" s="100"/>
      <c r="V855" s="100"/>
      <c r="W855" s="100"/>
      <c r="X855" s="100"/>
      <c r="Y855" s="100"/>
      <c r="Z855" s="100"/>
      <c r="AA855" s="100"/>
      <c r="AB855" s="100"/>
      <c r="AC855" s="100"/>
      <c r="AD855" s="100"/>
      <c r="AE855" s="100"/>
      <c r="AF855" s="100"/>
      <c r="AG855" s="100"/>
      <c r="AH855" s="100"/>
      <c r="AI855" s="100"/>
      <c r="AJ855" s="100"/>
      <c r="AK855" s="100"/>
      <c r="AL855" s="100"/>
      <c r="AM855" s="100"/>
      <c r="AN855" s="100"/>
      <c r="AO855" s="100"/>
      <c r="AP855" s="100"/>
    </row>
    <row r="856" spans="1:42" ht="34.5" hidden="1" customHeight="1">
      <c r="A856" s="100"/>
      <c r="B856" s="101"/>
      <c r="C856" s="100"/>
      <c r="D856" s="100"/>
      <c r="E856" s="100"/>
      <c r="F856" s="100"/>
      <c r="G856" s="102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3"/>
      <c r="T856" s="100"/>
      <c r="U856" s="100"/>
      <c r="V856" s="100"/>
      <c r="W856" s="100"/>
      <c r="X856" s="100"/>
      <c r="Y856" s="100"/>
      <c r="Z856" s="100"/>
      <c r="AA856" s="100"/>
      <c r="AB856" s="100"/>
      <c r="AC856" s="100"/>
      <c r="AD856" s="100"/>
      <c r="AE856" s="100"/>
      <c r="AF856" s="100"/>
      <c r="AG856" s="100"/>
      <c r="AH856" s="100"/>
      <c r="AI856" s="100"/>
      <c r="AJ856" s="100"/>
      <c r="AK856" s="100"/>
      <c r="AL856" s="100"/>
      <c r="AM856" s="100"/>
      <c r="AN856" s="100"/>
      <c r="AO856" s="100"/>
      <c r="AP856" s="100"/>
    </row>
    <row r="857" spans="1:42" ht="34.5" hidden="1" customHeight="1">
      <c r="A857" s="100"/>
      <c r="B857" s="101"/>
      <c r="C857" s="100"/>
      <c r="D857" s="100"/>
      <c r="E857" s="100"/>
      <c r="F857" s="100"/>
      <c r="G857" s="102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3"/>
      <c r="T857" s="100"/>
      <c r="U857" s="100"/>
      <c r="V857" s="100"/>
      <c r="W857" s="100"/>
      <c r="X857" s="100"/>
      <c r="Y857" s="100"/>
      <c r="Z857" s="100"/>
      <c r="AA857" s="100"/>
      <c r="AB857" s="100"/>
      <c r="AC857" s="100"/>
      <c r="AD857" s="100"/>
      <c r="AE857" s="100"/>
      <c r="AF857" s="100"/>
      <c r="AG857" s="100"/>
      <c r="AH857" s="100"/>
      <c r="AI857" s="100"/>
      <c r="AJ857" s="100"/>
      <c r="AK857" s="100"/>
      <c r="AL857" s="100"/>
      <c r="AM857" s="100"/>
      <c r="AN857" s="100"/>
      <c r="AO857" s="100"/>
      <c r="AP857" s="100"/>
    </row>
    <row r="858" spans="1:42" ht="34.5" hidden="1" customHeight="1">
      <c r="A858" s="100"/>
      <c r="B858" s="101"/>
      <c r="C858" s="100"/>
      <c r="D858" s="100"/>
      <c r="E858" s="100"/>
      <c r="F858" s="100"/>
      <c r="G858" s="102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3"/>
      <c r="T858" s="100"/>
      <c r="U858" s="100"/>
      <c r="V858" s="100"/>
      <c r="W858" s="100"/>
      <c r="X858" s="100"/>
      <c r="Y858" s="100"/>
      <c r="Z858" s="100"/>
      <c r="AA858" s="100"/>
      <c r="AB858" s="100"/>
      <c r="AC858" s="100"/>
      <c r="AD858" s="100"/>
      <c r="AE858" s="100"/>
      <c r="AF858" s="100"/>
      <c r="AG858" s="100"/>
      <c r="AH858" s="100"/>
      <c r="AI858" s="100"/>
      <c r="AJ858" s="100"/>
      <c r="AK858" s="100"/>
      <c r="AL858" s="100"/>
      <c r="AM858" s="100"/>
      <c r="AN858" s="100"/>
      <c r="AO858" s="100"/>
      <c r="AP858" s="100"/>
    </row>
    <row r="859" spans="1:42" ht="34.5" hidden="1" customHeight="1">
      <c r="A859" s="100"/>
      <c r="B859" s="101"/>
      <c r="C859" s="100"/>
      <c r="D859" s="100"/>
      <c r="E859" s="100"/>
      <c r="F859" s="100"/>
      <c r="G859" s="102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3"/>
      <c r="T859" s="100"/>
      <c r="U859" s="100"/>
      <c r="V859" s="100"/>
      <c r="W859" s="100"/>
      <c r="X859" s="100"/>
      <c r="Y859" s="100"/>
      <c r="Z859" s="100"/>
      <c r="AA859" s="100"/>
      <c r="AB859" s="100"/>
      <c r="AC859" s="100"/>
      <c r="AD859" s="100"/>
      <c r="AE859" s="100"/>
      <c r="AF859" s="100"/>
      <c r="AG859" s="100"/>
      <c r="AH859" s="100"/>
      <c r="AI859" s="100"/>
      <c r="AJ859" s="100"/>
      <c r="AK859" s="100"/>
      <c r="AL859" s="100"/>
      <c r="AM859" s="100"/>
      <c r="AN859" s="100"/>
      <c r="AO859" s="100"/>
      <c r="AP859" s="100"/>
    </row>
    <row r="860" spans="1:42" ht="34.5" hidden="1" customHeight="1">
      <c r="A860" s="100"/>
      <c r="B860" s="101"/>
      <c r="C860" s="100"/>
      <c r="D860" s="100"/>
      <c r="E860" s="100"/>
      <c r="F860" s="100"/>
      <c r="G860" s="102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3"/>
      <c r="T860" s="100"/>
      <c r="U860" s="100"/>
      <c r="V860" s="100"/>
      <c r="W860" s="100"/>
      <c r="X860" s="100"/>
      <c r="Y860" s="100"/>
      <c r="Z860" s="100"/>
      <c r="AA860" s="100"/>
      <c r="AB860" s="100"/>
      <c r="AC860" s="100"/>
      <c r="AD860" s="100"/>
      <c r="AE860" s="100"/>
      <c r="AF860" s="100"/>
      <c r="AG860" s="100"/>
      <c r="AH860" s="100"/>
      <c r="AI860" s="100"/>
      <c r="AJ860" s="100"/>
      <c r="AK860" s="100"/>
      <c r="AL860" s="100"/>
      <c r="AM860" s="100"/>
      <c r="AN860" s="100"/>
      <c r="AO860" s="100"/>
      <c r="AP860" s="100"/>
    </row>
    <row r="861" spans="1:42" ht="34.5" hidden="1" customHeight="1">
      <c r="A861" s="100"/>
      <c r="B861" s="101"/>
      <c r="C861" s="100"/>
      <c r="D861" s="100"/>
      <c r="E861" s="100"/>
      <c r="F861" s="100"/>
      <c r="G861" s="102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3"/>
      <c r="T861" s="100"/>
      <c r="U861" s="100"/>
      <c r="V861" s="100"/>
      <c r="W861" s="100"/>
      <c r="X861" s="100"/>
      <c r="Y861" s="100"/>
      <c r="Z861" s="100"/>
      <c r="AA861" s="100"/>
      <c r="AB861" s="100"/>
      <c r="AC861" s="100"/>
      <c r="AD861" s="100"/>
      <c r="AE861" s="100"/>
      <c r="AF861" s="100"/>
      <c r="AG861" s="100"/>
      <c r="AH861" s="100"/>
      <c r="AI861" s="100"/>
      <c r="AJ861" s="100"/>
      <c r="AK861" s="100"/>
      <c r="AL861" s="100"/>
      <c r="AM861" s="100"/>
      <c r="AN861" s="100"/>
      <c r="AO861" s="100"/>
      <c r="AP861" s="100"/>
    </row>
    <row r="862" spans="1:42" ht="34.5" hidden="1" customHeight="1">
      <c r="A862" s="100"/>
      <c r="B862" s="101"/>
      <c r="C862" s="100"/>
      <c r="D862" s="100"/>
      <c r="E862" s="100"/>
      <c r="F862" s="100"/>
      <c r="G862" s="102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3"/>
      <c r="T862" s="100"/>
      <c r="U862" s="100"/>
      <c r="V862" s="100"/>
      <c r="W862" s="100"/>
      <c r="X862" s="100"/>
      <c r="Y862" s="100"/>
      <c r="Z862" s="100"/>
      <c r="AA862" s="100"/>
      <c r="AB862" s="100"/>
      <c r="AC862" s="100"/>
      <c r="AD862" s="100"/>
      <c r="AE862" s="100"/>
      <c r="AF862" s="100"/>
      <c r="AG862" s="100"/>
      <c r="AH862" s="100"/>
      <c r="AI862" s="100"/>
      <c r="AJ862" s="100"/>
      <c r="AK862" s="100"/>
      <c r="AL862" s="100"/>
      <c r="AM862" s="100"/>
      <c r="AN862" s="100"/>
      <c r="AO862" s="100"/>
      <c r="AP862" s="100"/>
    </row>
    <row r="863" spans="1:42" ht="34.5" hidden="1" customHeight="1">
      <c r="A863" s="100"/>
      <c r="B863" s="101"/>
      <c r="C863" s="100"/>
      <c r="D863" s="100"/>
      <c r="E863" s="100"/>
      <c r="F863" s="100"/>
      <c r="G863" s="102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3"/>
      <c r="T863" s="100"/>
      <c r="U863" s="100"/>
      <c r="V863" s="100"/>
      <c r="W863" s="100"/>
      <c r="X863" s="100"/>
      <c r="Y863" s="100"/>
      <c r="Z863" s="100"/>
      <c r="AA863" s="100"/>
      <c r="AB863" s="100"/>
      <c r="AC863" s="100"/>
      <c r="AD863" s="100"/>
      <c r="AE863" s="100"/>
      <c r="AF863" s="100"/>
      <c r="AG863" s="100"/>
      <c r="AH863" s="100"/>
      <c r="AI863" s="100"/>
      <c r="AJ863" s="100"/>
      <c r="AK863" s="100"/>
      <c r="AL863" s="100"/>
      <c r="AM863" s="100"/>
      <c r="AN863" s="100"/>
      <c r="AO863" s="100"/>
      <c r="AP863" s="100"/>
    </row>
    <row r="864" spans="1:42" ht="34.5" hidden="1" customHeight="1">
      <c r="A864" s="100"/>
      <c r="B864" s="101"/>
      <c r="C864" s="100"/>
      <c r="D864" s="100"/>
      <c r="E864" s="100"/>
      <c r="F864" s="100"/>
      <c r="G864" s="102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3"/>
      <c r="T864" s="100"/>
      <c r="U864" s="100"/>
      <c r="V864" s="100"/>
      <c r="W864" s="100"/>
      <c r="X864" s="100"/>
      <c r="Y864" s="100"/>
      <c r="Z864" s="100"/>
      <c r="AA864" s="100"/>
      <c r="AB864" s="100"/>
      <c r="AC864" s="100"/>
      <c r="AD864" s="100"/>
      <c r="AE864" s="100"/>
      <c r="AF864" s="100"/>
      <c r="AG864" s="100"/>
      <c r="AH864" s="100"/>
      <c r="AI864" s="100"/>
      <c r="AJ864" s="100"/>
      <c r="AK864" s="100"/>
      <c r="AL864" s="100"/>
      <c r="AM864" s="100"/>
      <c r="AN864" s="100"/>
      <c r="AO864" s="100"/>
      <c r="AP864" s="100"/>
    </row>
    <row r="865" spans="1:42" ht="34.5" hidden="1" customHeight="1">
      <c r="A865" s="100"/>
      <c r="B865" s="101"/>
      <c r="C865" s="100"/>
      <c r="D865" s="100"/>
      <c r="E865" s="100"/>
      <c r="F865" s="100"/>
      <c r="G865" s="102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3"/>
      <c r="T865" s="100"/>
      <c r="U865" s="100"/>
      <c r="V865" s="100"/>
      <c r="W865" s="100"/>
      <c r="X865" s="100"/>
      <c r="Y865" s="100"/>
      <c r="Z865" s="100"/>
      <c r="AA865" s="100"/>
      <c r="AB865" s="100"/>
      <c r="AC865" s="100"/>
      <c r="AD865" s="100"/>
      <c r="AE865" s="100"/>
      <c r="AF865" s="100"/>
      <c r="AG865" s="100"/>
      <c r="AH865" s="100"/>
      <c r="AI865" s="100"/>
      <c r="AJ865" s="100"/>
      <c r="AK865" s="100"/>
      <c r="AL865" s="100"/>
      <c r="AM865" s="100"/>
      <c r="AN865" s="100"/>
      <c r="AO865" s="100"/>
      <c r="AP865" s="100"/>
    </row>
    <row r="866" spans="1:42" ht="34.5" hidden="1" customHeight="1">
      <c r="A866" s="100"/>
      <c r="B866" s="101"/>
      <c r="C866" s="100"/>
      <c r="D866" s="100"/>
      <c r="E866" s="100"/>
      <c r="F866" s="100"/>
      <c r="G866" s="102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3"/>
      <c r="T866" s="100"/>
      <c r="U866" s="100"/>
      <c r="V866" s="100"/>
      <c r="W866" s="100"/>
      <c r="X866" s="100"/>
      <c r="Y866" s="100"/>
      <c r="Z866" s="100"/>
      <c r="AA866" s="100"/>
      <c r="AB866" s="100"/>
      <c r="AC866" s="100"/>
      <c r="AD866" s="100"/>
      <c r="AE866" s="100"/>
      <c r="AF866" s="100"/>
      <c r="AG866" s="100"/>
      <c r="AH866" s="100"/>
      <c r="AI866" s="100"/>
      <c r="AJ866" s="100"/>
      <c r="AK866" s="100"/>
      <c r="AL866" s="100"/>
      <c r="AM866" s="100"/>
      <c r="AN866" s="100"/>
      <c r="AO866" s="100"/>
      <c r="AP866" s="100"/>
    </row>
    <row r="867" spans="1:42" ht="34.5" hidden="1" customHeight="1">
      <c r="A867" s="100"/>
      <c r="B867" s="101"/>
      <c r="C867" s="100"/>
      <c r="D867" s="100"/>
      <c r="E867" s="100"/>
      <c r="F867" s="100"/>
      <c r="G867" s="102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3"/>
      <c r="T867" s="100"/>
      <c r="U867" s="100"/>
      <c r="V867" s="100"/>
      <c r="W867" s="100"/>
      <c r="X867" s="100"/>
      <c r="Y867" s="100"/>
      <c r="Z867" s="100"/>
      <c r="AA867" s="100"/>
      <c r="AB867" s="100"/>
      <c r="AC867" s="100"/>
      <c r="AD867" s="100"/>
      <c r="AE867" s="100"/>
      <c r="AF867" s="100"/>
      <c r="AG867" s="100"/>
      <c r="AH867" s="100"/>
      <c r="AI867" s="100"/>
      <c r="AJ867" s="100"/>
      <c r="AK867" s="100"/>
      <c r="AL867" s="100"/>
      <c r="AM867" s="100"/>
      <c r="AN867" s="100"/>
      <c r="AO867" s="100"/>
      <c r="AP867" s="100"/>
    </row>
    <row r="868" spans="1:42" ht="34.5" hidden="1" customHeight="1">
      <c r="A868" s="100"/>
      <c r="B868" s="101"/>
      <c r="C868" s="100"/>
      <c r="D868" s="100"/>
      <c r="E868" s="100"/>
      <c r="F868" s="100"/>
      <c r="G868" s="102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3"/>
      <c r="T868" s="100"/>
      <c r="U868" s="100"/>
      <c r="V868" s="100"/>
      <c r="W868" s="100"/>
      <c r="X868" s="100"/>
      <c r="Y868" s="100"/>
      <c r="Z868" s="100"/>
      <c r="AA868" s="100"/>
      <c r="AB868" s="100"/>
      <c r="AC868" s="100"/>
      <c r="AD868" s="100"/>
      <c r="AE868" s="100"/>
      <c r="AF868" s="100"/>
      <c r="AG868" s="100"/>
      <c r="AH868" s="100"/>
      <c r="AI868" s="100"/>
      <c r="AJ868" s="100"/>
      <c r="AK868" s="100"/>
      <c r="AL868" s="100"/>
      <c r="AM868" s="100"/>
      <c r="AN868" s="100"/>
      <c r="AO868" s="100"/>
      <c r="AP868" s="100"/>
    </row>
    <row r="869" spans="1:42" ht="34.5" hidden="1" customHeight="1">
      <c r="A869" s="100"/>
      <c r="B869" s="101"/>
      <c r="C869" s="100"/>
      <c r="D869" s="100"/>
      <c r="E869" s="100"/>
      <c r="F869" s="100"/>
      <c r="G869" s="102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3"/>
      <c r="T869" s="100"/>
      <c r="U869" s="100"/>
      <c r="V869" s="100"/>
      <c r="W869" s="100"/>
      <c r="X869" s="100"/>
      <c r="Y869" s="100"/>
      <c r="Z869" s="100"/>
      <c r="AA869" s="100"/>
      <c r="AB869" s="100"/>
      <c r="AC869" s="100"/>
      <c r="AD869" s="100"/>
      <c r="AE869" s="100"/>
      <c r="AF869" s="100"/>
      <c r="AG869" s="100"/>
      <c r="AH869" s="100"/>
      <c r="AI869" s="100"/>
      <c r="AJ869" s="100"/>
      <c r="AK869" s="100"/>
      <c r="AL869" s="100"/>
      <c r="AM869" s="100"/>
      <c r="AN869" s="100"/>
      <c r="AO869" s="100"/>
      <c r="AP869" s="100"/>
    </row>
    <row r="870" spans="1:42" ht="34.5" hidden="1" customHeight="1">
      <c r="A870" s="100"/>
      <c r="B870" s="101"/>
      <c r="C870" s="100"/>
      <c r="D870" s="100"/>
      <c r="E870" s="100"/>
      <c r="F870" s="100"/>
      <c r="G870" s="102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3"/>
      <c r="T870" s="100"/>
      <c r="U870" s="100"/>
      <c r="V870" s="100"/>
      <c r="W870" s="100"/>
      <c r="X870" s="100"/>
      <c r="Y870" s="100"/>
      <c r="Z870" s="100"/>
      <c r="AA870" s="100"/>
      <c r="AB870" s="100"/>
      <c r="AC870" s="100"/>
      <c r="AD870" s="100"/>
      <c r="AE870" s="100"/>
      <c r="AF870" s="100"/>
      <c r="AG870" s="100"/>
      <c r="AH870" s="100"/>
      <c r="AI870" s="100"/>
      <c r="AJ870" s="100"/>
      <c r="AK870" s="100"/>
      <c r="AL870" s="100"/>
      <c r="AM870" s="100"/>
      <c r="AN870" s="100"/>
      <c r="AO870" s="100"/>
      <c r="AP870" s="100"/>
    </row>
    <row r="871" spans="1:42" ht="34.5" hidden="1" customHeight="1">
      <c r="A871" s="100"/>
      <c r="B871" s="101"/>
      <c r="C871" s="100"/>
      <c r="D871" s="100"/>
      <c r="E871" s="100"/>
      <c r="F871" s="100"/>
      <c r="G871" s="102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3"/>
      <c r="T871" s="100"/>
      <c r="U871" s="100"/>
      <c r="V871" s="100"/>
      <c r="W871" s="100"/>
      <c r="X871" s="100"/>
      <c r="Y871" s="100"/>
      <c r="Z871" s="100"/>
      <c r="AA871" s="100"/>
      <c r="AB871" s="100"/>
      <c r="AC871" s="100"/>
      <c r="AD871" s="100"/>
      <c r="AE871" s="100"/>
      <c r="AF871" s="100"/>
      <c r="AG871" s="100"/>
      <c r="AH871" s="100"/>
      <c r="AI871" s="100"/>
      <c r="AJ871" s="100"/>
      <c r="AK871" s="100"/>
      <c r="AL871" s="100"/>
      <c r="AM871" s="100"/>
      <c r="AN871" s="100"/>
      <c r="AO871" s="100"/>
      <c r="AP871" s="100"/>
    </row>
    <row r="872" spans="1:42" ht="34.5" hidden="1" customHeight="1">
      <c r="A872" s="100"/>
      <c r="B872" s="101"/>
      <c r="C872" s="100"/>
      <c r="D872" s="100"/>
      <c r="E872" s="100"/>
      <c r="F872" s="100"/>
      <c r="G872" s="102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3"/>
      <c r="T872" s="100"/>
      <c r="U872" s="100"/>
      <c r="V872" s="100"/>
      <c r="W872" s="100"/>
      <c r="X872" s="100"/>
      <c r="Y872" s="100"/>
      <c r="Z872" s="100"/>
      <c r="AA872" s="100"/>
      <c r="AB872" s="100"/>
      <c r="AC872" s="100"/>
      <c r="AD872" s="100"/>
      <c r="AE872" s="100"/>
      <c r="AF872" s="100"/>
      <c r="AG872" s="100"/>
      <c r="AH872" s="100"/>
      <c r="AI872" s="100"/>
      <c r="AJ872" s="100"/>
      <c r="AK872" s="100"/>
      <c r="AL872" s="100"/>
      <c r="AM872" s="100"/>
      <c r="AN872" s="100"/>
      <c r="AO872" s="100"/>
      <c r="AP872" s="100"/>
    </row>
    <row r="873" spans="1:42" ht="34.5" hidden="1" customHeight="1">
      <c r="A873" s="100"/>
      <c r="B873" s="101"/>
      <c r="C873" s="100"/>
      <c r="D873" s="100"/>
      <c r="E873" s="100"/>
      <c r="F873" s="100"/>
      <c r="G873" s="102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3"/>
      <c r="T873" s="100"/>
      <c r="U873" s="100"/>
      <c r="V873" s="100"/>
      <c r="W873" s="100"/>
      <c r="X873" s="100"/>
      <c r="Y873" s="100"/>
      <c r="Z873" s="100"/>
      <c r="AA873" s="100"/>
      <c r="AB873" s="100"/>
      <c r="AC873" s="100"/>
      <c r="AD873" s="100"/>
      <c r="AE873" s="100"/>
      <c r="AF873" s="100"/>
      <c r="AG873" s="100"/>
      <c r="AH873" s="100"/>
      <c r="AI873" s="100"/>
      <c r="AJ873" s="100"/>
      <c r="AK873" s="100"/>
      <c r="AL873" s="100"/>
      <c r="AM873" s="100"/>
      <c r="AN873" s="100"/>
      <c r="AO873" s="100"/>
      <c r="AP873" s="100"/>
    </row>
    <row r="874" spans="1:42" ht="34.5" hidden="1" customHeight="1">
      <c r="A874" s="100"/>
      <c r="B874" s="101"/>
      <c r="C874" s="100"/>
      <c r="D874" s="100"/>
      <c r="E874" s="100"/>
      <c r="F874" s="100"/>
      <c r="G874" s="102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3"/>
      <c r="T874" s="100"/>
      <c r="U874" s="100"/>
      <c r="V874" s="100"/>
      <c r="W874" s="100"/>
      <c r="X874" s="100"/>
      <c r="Y874" s="100"/>
      <c r="Z874" s="100"/>
      <c r="AA874" s="100"/>
      <c r="AB874" s="100"/>
      <c r="AC874" s="100"/>
      <c r="AD874" s="100"/>
      <c r="AE874" s="100"/>
      <c r="AF874" s="100"/>
      <c r="AG874" s="100"/>
      <c r="AH874" s="100"/>
      <c r="AI874" s="100"/>
      <c r="AJ874" s="100"/>
      <c r="AK874" s="100"/>
      <c r="AL874" s="100"/>
      <c r="AM874" s="100"/>
      <c r="AN874" s="100"/>
      <c r="AO874" s="100"/>
      <c r="AP874" s="100"/>
    </row>
    <row r="875" spans="1:42" ht="34.5" hidden="1" customHeight="1">
      <c r="A875" s="100"/>
      <c r="B875" s="101"/>
      <c r="C875" s="100"/>
      <c r="D875" s="100"/>
      <c r="E875" s="100"/>
      <c r="F875" s="100"/>
      <c r="G875" s="102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3"/>
      <c r="T875" s="100"/>
      <c r="U875" s="100"/>
      <c r="V875" s="100"/>
      <c r="W875" s="100"/>
      <c r="X875" s="100"/>
      <c r="Y875" s="100"/>
      <c r="Z875" s="100"/>
      <c r="AA875" s="100"/>
      <c r="AB875" s="100"/>
      <c r="AC875" s="100"/>
      <c r="AD875" s="100"/>
      <c r="AE875" s="100"/>
      <c r="AF875" s="100"/>
      <c r="AG875" s="100"/>
      <c r="AH875" s="100"/>
      <c r="AI875" s="100"/>
      <c r="AJ875" s="100"/>
      <c r="AK875" s="100"/>
      <c r="AL875" s="100"/>
      <c r="AM875" s="100"/>
      <c r="AN875" s="100"/>
      <c r="AO875" s="100"/>
      <c r="AP875" s="100"/>
    </row>
    <row r="876" spans="1:42" ht="34.5" hidden="1" customHeight="1">
      <c r="A876" s="100"/>
      <c r="B876" s="101"/>
      <c r="C876" s="100"/>
      <c r="D876" s="100"/>
      <c r="E876" s="100"/>
      <c r="F876" s="100"/>
      <c r="G876" s="102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3"/>
      <c r="T876" s="100"/>
      <c r="U876" s="100"/>
      <c r="V876" s="100"/>
      <c r="W876" s="100"/>
      <c r="X876" s="100"/>
      <c r="Y876" s="100"/>
      <c r="Z876" s="100"/>
      <c r="AA876" s="100"/>
      <c r="AB876" s="100"/>
      <c r="AC876" s="100"/>
      <c r="AD876" s="100"/>
      <c r="AE876" s="100"/>
      <c r="AF876" s="100"/>
      <c r="AG876" s="100"/>
      <c r="AH876" s="100"/>
      <c r="AI876" s="100"/>
      <c r="AJ876" s="100"/>
      <c r="AK876" s="100"/>
      <c r="AL876" s="100"/>
      <c r="AM876" s="100"/>
      <c r="AN876" s="100"/>
      <c r="AO876" s="100"/>
      <c r="AP876" s="100"/>
    </row>
    <row r="877" spans="1:42" ht="34.5" hidden="1" customHeight="1">
      <c r="A877" s="100"/>
      <c r="B877" s="101"/>
      <c r="C877" s="100"/>
      <c r="D877" s="100"/>
      <c r="E877" s="100"/>
      <c r="F877" s="100"/>
      <c r="G877" s="102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3"/>
      <c r="T877" s="100"/>
      <c r="U877" s="100"/>
      <c r="V877" s="100"/>
      <c r="W877" s="100"/>
      <c r="X877" s="100"/>
      <c r="Y877" s="100"/>
      <c r="Z877" s="100"/>
      <c r="AA877" s="100"/>
      <c r="AB877" s="100"/>
      <c r="AC877" s="100"/>
      <c r="AD877" s="100"/>
      <c r="AE877" s="100"/>
      <c r="AF877" s="100"/>
      <c r="AG877" s="100"/>
      <c r="AH877" s="100"/>
      <c r="AI877" s="100"/>
      <c r="AJ877" s="100"/>
      <c r="AK877" s="100"/>
      <c r="AL877" s="100"/>
      <c r="AM877" s="100"/>
      <c r="AN877" s="100"/>
      <c r="AO877" s="100"/>
      <c r="AP877" s="100"/>
    </row>
    <row r="878" spans="1:42" ht="34.5" hidden="1" customHeight="1">
      <c r="A878" s="100"/>
      <c r="B878" s="101"/>
      <c r="C878" s="100"/>
      <c r="D878" s="100"/>
      <c r="E878" s="100"/>
      <c r="F878" s="100"/>
      <c r="G878" s="102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3"/>
      <c r="T878" s="100"/>
      <c r="U878" s="100"/>
      <c r="V878" s="100"/>
      <c r="W878" s="100"/>
      <c r="X878" s="100"/>
      <c r="Y878" s="100"/>
      <c r="Z878" s="100"/>
      <c r="AA878" s="100"/>
      <c r="AB878" s="100"/>
      <c r="AC878" s="100"/>
      <c r="AD878" s="100"/>
      <c r="AE878" s="100"/>
      <c r="AF878" s="100"/>
      <c r="AG878" s="100"/>
      <c r="AH878" s="100"/>
      <c r="AI878" s="100"/>
      <c r="AJ878" s="100"/>
      <c r="AK878" s="100"/>
      <c r="AL878" s="100"/>
      <c r="AM878" s="100"/>
      <c r="AN878" s="100"/>
      <c r="AO878" s="100"/>
      <c r="AP878" s="100"/>
    </row>
    <row r="879" spans="1:42" ht="34.5" hidden="1" customHeight="1">
      <c r="A879" s="100"/>
      <c r="B879" s="101"/>
      <c r="C879" s="100"/>
      <c r="D879" s="100"/>
      <c r="E879" s="100"/>
      <c r="F879" s="100"/>
      <c r="G879" s="102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3"/>
      <c r="T879" s="100"/>
      <c r="U879" s="100"/>
      <c r="V879" s="100"/>
      <c r="W879" s="100"/>
      <c r="X879" s="100"/>
      <c r="Y879" s="100"/>
      <c r="Z879" s="100"/>
      <c r="AA879" s="100"/>
      <c r="AB879" s="100"/>
      <c r="AC879" s="100"/>
      <c r="AD879" s="100"/>
      <c r="AE879" s="100"/>
      <c r="AF879" s="100"/>
      <c r="AG879" s="100"/>
      <c r="AH879" s="100"/>
      <c r="AI879" s="100"/>
      <c r="AJ879" s="100"/>
      <c r="AK879" s="100"/>
      <c r="AL879" s="100"/>
      <c r="AM879" s="100"/>
      <c r="AN879" s="100"/>
      <c r="AO879" s="100"/>
      <c r="AP879" s="100"/>
    </row>
    <row r="880" spans="1:42" ht="34.5" hidden="1" customHeight="1">
      <c r="A880" s="100"/>
      <c r="B880" s="101"/>
      <c r="C880" s="100"/>
      <c r="D880" s="100"/>
      <c r="E880" s="100"/>
      <c r="F880" s="100"/>
      <c r="G880" s="102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3"/>
      <c r="T880" s="100"/>
      <c r="U880" s="100"/>
      <c r="V880" s="100"/>
      <c r="W880" s="100"/>
      <c r="X880" s="100"/>
      <c r="Y880" s="100"/>
      <c r="Z880" s="100"/>
      <c r="AA880" s="100"/>
      <c r="AB880" s="100"/>
      <c r="AC880" s="100"/>
      <c r="AD880" s="100"/>
      <c r="AE880" s="100"/>
      <c r="AF880" s="100"/>
      <c r="AG880" s="100"/>
      <c r="AH880" s="100"/>
      <c r="AI880" s="100"/>
      <c r="AJ880" s="100"/>
      <c r="AK880" s="100"/>
      <c r="AL880" s="100"/>
      <c r="AM880" s="100"/>
      <c r="AN880" s="100"/>
      <c r="AO880" s="100"/>
      <c r="AP880" s="100"/>
    </row>
    <row r="881" spans="1:42" ht="34.5" hidden="1" customHeight="1">
      <c r="A881" s="100"/>
      <c r="B881" s="101"/>
      <c r="C881" s="100"/>
      <c r="D881" s="100"/>
      <c r="E881" s="100"/>
      <c r="F881" s="100"/>
      <c r="G881" s="102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3"/>
      <c r="T881" s="100"/>
      <c r="U881" s="100"/>
      <c r="V881" s="100"/>
      <c r="W881" s="100"/>
      <c r="X881" s="100"/>
      <c r="Y881" s="100"/>
      <c r="Z881" s="100"/>
      <c r="AA881" s="100"/>
      <c r="AB881" s="100"/>
      <c r="AC881" s="100"/>
      <c r="AD881" s="100"/>
      <c r="AE881" s="100"/>
      <c r="AF881" s="100"/>
      <c r="AG881" s="100"/>
      <c r="AH881" s="100"/>
      <c r="AI881" s="100"/>
      <c r="AJ881" s="100"/>
      <c r="AK881" s="100"/>
      <c r="AL881" s="100"/>
      <c r="AM881" s="100"/>
      <c r="AN881" s="100"/>
      <c r="AO881" s="100"/>
      <c r="AP881" s="100"/>
    </row>
    <row r="882" spans="1:42" ht="34.5" hidden="1" customHeight="1">
      <c r="A882" s="100"/>
      <c r="B882" s="101"/>
      <c r="C882" s="100"/>
      <c r="D882" s="100"/>
      <c r="E882" s="100"/>
      <c r="F882" s="100"/>
      <c r="G882" s="102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3"/>
      <c r="T882" s="100"/>
      <c r="U882" s="100"/>
      <c r="V882" s="100"/>
      <c r="W882" s="100"/>
      <c r="X882" s="100"/>
      <c r="Y882" s="100"/>
      <c r="Z882" s="100"/>
      <c r="AA882" s="100"/>
      <c r="AB882" s="100"/>
      <c r="AC882" s="100"/>
      <c r="AD882" s="100"/>
      <c r="AE882" s="100"/>
      <c r="AF882" s="100"/>
      <c r="AG882" s="100"/>
      <c r="AH882" s="100"/>
      <c r="AI882" s="100"/>
      <c r="AJ882" s="100"/>
      <c r="AK882" s="100"/>
      <c r="AL882" s="100"/>
      <c r="AM882" s="100"/>
      <c r="AN882" s="100"/>
      <c r="AO882" s="100"/>
      <c r="AP882" s="100"/>
    </row>
    <row r="883" spans="1:42" ht="34.5" hidden="1" customHeight="1">
      <c r="A883" s="100"/>
      <c r="B883" s="101"/>
      <c r="C883" s="100"/>
      <c r="D883" s="100"/>
      <c r="E883" s="100"/>
      <c r="F883" s="100"/>
      <c r="G883" s="102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3"/>
      <c r="T883" s="100"/>
      <c r="U883" s="100"/>
      <c r="V883" s="100"/>
      <c r="W883" s="100"/>
      <c r="X883" s="100"/>
      <c r="Y883" s="100"/>
      <c r="Z883" s="100"/>
      <c r="AA883" s="100"/>
      <c r="AB883" s="100"/>
      <c r="AC883" s="100"/>
      <c r="AD883" s="100"/>
      <c r="AE883" s="100"/>
      <c r="AF883" s="100"/>
      <c r="AG883" s="100"/>
      <c r="AH883" s="100"/>
      <c r="AI883" s="100"/>
      <c r="AJ883" s="100"/>
      <c r="AK883" s="100"/>
      <c r="AL883" s="100"/>
      <c r="AM883" s="100"/>
      <c r="AN883" s="100"/>
      <c r="AO883" s="100"/>
      <c r="AP883" s="100"/>
    </row>
    <row r="884" spans="1:42" ht="34.5" hidden="1" customHeight="1">
      <c r="A884" s="100"/>
      <c r="B884" s="101"/>
      <c r="C884" s="100"/>
      <c r="D884" s="100"/>
      <c r="E884" s="100"/>
      <c r="F884" s="100"/>
      <c r="G884" s="102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3"/>
      <c r="T884" s="100"/>
      <c r="U884" s="100"/>
      <c r="V884" s="100"/>
      <c r="W884" s="100"/>
      <c r="X884" s="100"/>
      <c r="Y884" s="100"/>
      <c r="Z884" s="100"/>
      <c r="AA884" s="100"/>
      <c r="AB884" s="100"/>
      <c r="AC884" s="100"/>
      <c r="AD884" s="100"/>
      <c r="AE884" s="100"/>
      <c r="AF884" s="100"/>
      <c r="AG884" s="100"/>
      <c r="AH884" s="100"/>
      <c r="AI884" s="100"/>
      <c r="AJ884" s="100"/>
      <c r="AK884" s="100"/>
      <c r="AL884" s="100"/>
      <c r="AM884" s="100"/>
      <c r="AN884" s="100"/>
      <c r="AO884" s="100"/>
      <c r="AP884" s="100"/>
    </row>
    <row r="885" spans="1:42" ht="34.5" hidden="1" customHeight="1">
      <c r="A885" s="100"/>
      <c r="B885" s="101"/>
      <c r="C885" s="100"/>
      <c r="D885" s="100"/>
      <c r="E885" s="100"/>
      <c r="F885" s="100"/>
      <c r="G885" s="102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3"/>
      <c r="T885" s="100"/>
      <c r="U885" s="100"/>
      <c r="V885" s="100"/>
      <c r="W885" s="100"/>
      <c r="X885" s="100"/>
      <c r="Y885" s="100"/>
      <c r="Z885" s="100"/>
      <c r="AA885" s="100"/>
      <c r="AB885" s="100"/>
      <c r="AC885" s="100"/>
      <c r="AD885" s="100"/>
      <c r="AE885" s="100"/>
      <c r="AF885" s="100"/>
      <c r="AG885" s="100"/>
      <c r="AH885" s="100"/>
      <c r="AI885" s="100"/>
      <c r="AJ885" s="100"/>
      <c r="AK885" s="100"/>
      <c r="AL885" s="100"/>
      <c r="AM885" s="100"/>
      <c r="AN885" s="100"/>
      <c r="AO885" s="100"/>
      <c r="AP885" s="100"/>
    </row>
    <row r="886" spans="1:42" ht="34.5" hidden="1" customHeight="1">
      <c r="A886" s="100"/>
      <c r="B886" s="101"/>
      <c r="C886" s="100"/>
      <c r="D886" s="100"/>
      <c r="E886" s="100"/>
      <c r="F886" s="100"/>
      <c r="G886" s="102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3"/>
      <c r="T886" s="100"/>
      <c r="U886" s="100"/>
      <c r="V886" s="100"/>
      <c r="W886" s="100"/>
      <c r="X886" s="100"/>
      <c r="Y886" s="100"/>
      <c r="Z886" s="100"/>
      <c r="AA886" s="100"/>
      <c r="AB886" s="100"/>
      <c r="AC886" s="100"/>
      <c r="AD886" s="100"/>
      <c r="AE886" s="100"/>
      <c r="AF886" s="100"/>
      <c r="AG886" s="100"/>
      <c r="AH886" s="100"/>
      <c r="AI886" s="100"/>
      <c r="AJ886" s="100"/>
      <c r="AK886" s="100"/>
      <c r="AL886" s="100"/>
      <c r="AM886" s="100"/>
      <c r="AN886" s="100"/>
      <c r="AO886" s="100"/>
      <c r="AP886" s="100"/>
    </row>
    <row r="887" spans="1:42" ht="34.5" hidden="1" customHeight="1">
      <c r="A887" s="100"/>
      <c r="B887" s="101"/>
      <c r="C887" s="100"/>
      <c r="D887" s="100"/>
      <c r="E887" s="100"/>
      <c r="F887" s="100"/>
      <c r="G887" s="102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3"/>
      <c r="T887" s="100"/>
      <c r="U887" s="100"/>
      <c r="V887" s="100"/>
      <c r="W887" s="100"/>
      <c r="X887" s="100"/>
      <c r="Y887" s="100"/>
      <c r="Z887" s="100"/>
      <c r="AA887" s="100"/>
      <c r="AB887" s="100"/>
      <c r="AC887" s="100"/>
      <c r="AD887" s="100"/>
      <c r="AE887" s="100"/>
      <c r="AF887" s="100"/>
      <c r="AG887" s="100"/>
      <c r="AH887" s="100"/>
      <c r="AI887" s="100"/>
      <c r="AJ887" s="100"/>
      <c r="AK887" s="100"/>
      <c r="AL887" s="100"/>
      <c r="AM887" s="100"/>
      <c r="AN887" s="100"/>
      <c r="AO887" s="100"/>
      <c r="AP887" s="100"/>
    </row>
    <row r="888" spans="1:42" ht="34.5" hidden="1" customHeight="1">
      <c r="A888" s="100"/>
      <c r="B888" s="101"/>
      <c r="C888" s="100"/>
      <c r="D888" s="100"/>
      <c r="E888" s="100"/>
      <c r="F888" s="100"/>
      <c r="G888" s="102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3"/>
      <c r="T888" s="100"/>
      <c r="U888" s="100"/>
      <c r="V888" s="100"/>
      <c r="W888" s="100"/>
      <c r="X888" s="100"/>
      <c r="Y888" s="100"/>
      <c r="Z888" s="100"/>
      <c r="AA888" s="100"/>
      <c r="AB888" s="100"/>
      <c r="AC888" s="100"/>
      <c r="AD888" s="100"/>
      <c r="AE888" s="100"/>
      <c r="AF888" s="100"/>
      <c r="AG888" s="100"/>
      <c r="AH888" s="100"/>
      <c r="AI888" s="100"/>
      <c r="AJ888" s="100"/>
      <c r="AK888" s="100"/>
      <c r="AL888" s="100"/>
      <c r="AM888" s="100"/>
      <c r="AN888" s="100"/>
      <c r="AO888" s="100"/>
      <c r="AP888" s="100"/>
    </row>
    <row r="889" spans="1:42" ht="34.5" hidden="1" customHeight="1">
      <c r="A889" s="100"/>
      <c r="B889" s="101"/>
      <c r="C889" s="100"/>
      <c r="D889" s="100"/>
      <c r="E889" s="100"/>
      <c r="F889" s="100"/>
      <c r="G889" s="102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3"/>
      <c r="T889" s="100"/>
      <c r="U889" s="100"/>
      <c r="V889" s="100"/>
      <c r="W889" s="100"/>
      <c r="X889" s="100"/>
      <c r="Y889" s="100"/>
      <c r="Z889" s="100"/>
      <c r="AA889" s="100"/>
      <c r="AB889" s="100"/>
      <c r="AC889" s="100"/>
      <c r="AD889" s="100"/>
      <c r="AE889" s="100"/>
      <c r="AF889" s="100"/>
      <c r="AG889" s="100"/>
      <c r="AH889" s="100"/>
      <c r="AI889" s="100"/>
      <c r="AJ889" s="100"/>
      <c r="AK889" s="100"/>
      <c r="AL889" s="100"/>
      <c r="AM889" s="100"/>
      <c r="AN889" s="100"/>
      <c r="AO889" s="100"/>
      <c r="AP889" s="100"/>
    </row>
    <row r="890" spans="1:42" ht="34.5" hidden="1" customHeight="1">
      <c r="A890" s="100"/>
      <c r="B890" s="101"/>
      <c r="C890" s="100"/>
      <c r="D890" s="100"/>
      <c r="E890" s="100"/>
      <c r="F890" s="100"/>
      <c r="G890" s="102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3"/>
      <c r="T890" s="100"/>
      <c r="U890" s="100"/>
      <c r="V890" s="100"/>
      <c r="W890" s="100"/>
      <c r="X890" s="100"/>
      <c r="Y890" s="100"/>
      <c r="Z890" s="100"/>
      <c r="AA890" s="100"/>
      <c r="AB890" s="100"/>
      <c r="AC890" s="100"/>
      <c r="AD890" s="100"/>
      <c r="AE890" s="100"/>
      <c r="AF890" s="100"/>
      <c r="AG890" s="100"/>
      <c r="AH890" s="100"/>
      <c r="AI890" s="100"/>
      <c r="AJ890" s="100"/>
      <c r="AK890" s="100"/>
      <c r="AL890" s="100"/>
      <c r="AM890" s="100"/>
      <c r="AN890" s="100"/>
      <c r="AO890" s="100"/>
      <c r="AP890" s="100"/>
    </row>
    <row r="891" spans="1:42" ht="34.5" hidden="1" customHeight="1">
      <c r="A891" s="100"/>
      <c r="B891" s="101"/>
      <c r="C891" s="100"/>
      <c r="D891" s="100"/>
      <c r="E891" s="100"/>
      <c r="F891" s="100"/>
      <c r="G891" s="102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3"/>
      <c r="T891" s="100"/>
      <c r="U891" s="100"/>
      <c r="V891" s="100"/>
      <c r="W891" s="100"/>
      <c r="X891" s="100"/>
      <c r="Y891" s="100"/>
      <c r="Z891" s="100"/>
      <c r="AA891" s="100"/>
      <c r="AB891" s="100"/>
      <c r="AC891" s="100"/>
      <c r="AD891" s="100"/>
      <c r="AE891" s="100"/>
      <c r="AF891" s="100"/>
      <c r="AG891" s="100"/>
      <c r="AH891" s="100"/>
      <c r="AI891" s="100"/>
      <c r="AJ891" s="100"/>
      <c r="AK891" s="100"/>
      <c r="AL891" s="100"/>
      <c r="AM891" s="100"/>
      <c r="AN891" s="100"/>
      <c r="AO891" s="100"/>
      <c r="AP891" s="100"/>
    </row>
    <row r="892" spans="1:42" ht="34.5" hidden="1" customHeight="1">
      <c r="A892" s="100"/>
      <c r="B892" s="101"/>
      <c r="C892" s="100"/>
      <c r="D892" s="100"/>
      <c r="E892" s="100"/>
      <c r="F892" s="100"/>
      <c r="G892" s="102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3"/>
      <c r="T892" s="100"/>
      <c r="U892" s="100"/>
      <c r="V892" s="100"/>
      <c r="W892" s="100"/>
      <c r="X892" s="100"/>
      <c r="Y892" s="100"/>
      <c r="Z892" s="100"/>
      <c r="AA892" s="100"/>
      <c r="AB892" s="100"/>
      <c r="AC892" s="100"/>
      <c r="AD892" s="100"/>
      <c r="AE892" s="100"/>
      <c r="AF892" s="100"/>
      <c r="AG892" s="100"/>
      <c r="AH892" s="100"/>
      <c r="AI892" s="100"/>
      <c r="AJ892" s="100"/>
      <c r="AK892" s="100"/>
      <c r="AL892" s="100"/>
      <c r="AM892" s="100"/>
      <c r="AN892" s="100"/>
      <c r="AO892" s="100"/>
      <c r="AP892" s="100"/>
    </row>
    <row r="893" spans="1:42" ht="34.5" hidden="1" customHeight="1">
      <c r="A893" s="100"/>
      <c r="B893" s="101"/>
      <c r="C893" s="100"/>
      <c r="D893" s="100"/>
      <c r="E893" s="100"/>
      <c r="F893" s="100"/>
      <c r="G893" s="102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3"/>
      <c r="T893" s="100"/>
      <c r="U893" s="100"/>
      <c r="V893" s="100"/>
      <c r="W893" s="100"/>
      <c r="X893" s="100"/>
      <c r="Y893" s="100"/>
      <c r="Z893" s="100"/>
      <c r="AA893" s="100"/>
      <c r="AB893" s="100"/>
      <c r="AC893" s="100"/>
      <c r="AD893" s="100"/>
      <c r="AE893" s="100"/>
      <c r="AF893" s="100"/>
      <c r="AG893" s="100"/>
      <c r="AH893" s="100"/>
      <c r="AI893" s="100"/>
      <c r="AJ893" s="100"/>
      <c r="AK893" s="100"/>
      <c r="AL893" s="100"/>
      <c r="AM893" s="100"/>
      <c r="AN893" s="100"/>
      <c r="AO893" s="100"/>
      <c r="AP893" s="100"/>
    </row>
    <row r="894" spans="1:42" ht="34.5" hidden="1" customHeight="1">
      <c r="A894" s="100"/>
      <c r="B894" s="101"/>
      <c r="C894" s="100"/>
      <c r="D894" s="100"/>
      <c r="E894" s="100"/>
      <c r="F894" s="100"/>
      <c r="G894" s="102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3"/>
      <c r="T894" s="100"/>
      <c r="U894" s="100"/>
      <c r="V894" s="100"/>
      <c r="W894" s="100"/>
      <c r="X894" s="100"/>
      <c r="Y894" s="100"/>
      <c r="Z894" s="100"/>
      <c r="AA894" s="100"/>
      <c r="AB894" s="100"/>
      <c r="AC894" s="100"/>
      <c r="AD894" s="100"/>
      <c r="AE894" s="100"/>
      <c r="AF894" s="100"/>
      <c r="AG894" s="100"/>
      <c r="AH894" s="100"/>
      <c r="AI894" s="100"/>
      <c r="AJ894" s="100"/>
      <c r="AK894" s="100"/>
      <c r="AL894" s="100"/>
      <c r="AM894" s="100"/>
      <c r="AN894" s="100"/>
      <c r="AO894" s="100"/>
      <c r="AP894" s="100"/>
    </row>
    <row r="895" spans="1:42" ht="34.5" hidden="1" customHeight="1">
      <c r="A895" s="100"/>
      <c r="B895" s="101"/>
      <c r="C895" s="100"/>
      <c r="D895" s="100"/>
      <c r="E895" s="100"/>
      <c r="F895" s="100"/>
      <c r="G895" s="102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3"/>
      <c r="T895" s="100"/>
      <c r="U895" s="100"/>
      <c r="V895" s="100"/>
      <c r="W895" s="100"/>
      <c r="X895" s="100"/>
      <c r="Y895" s="100"/>
      <c r="Z895" s="100"/>
      <c r="AA895" s="100"/>
      <c r="AB895" s="100"/>
      <c r="AC895" s="100"/>
      <c r="AD895" s="100"/>
      <c r="AE895" s="100"/>
      <c r="AF895" s="100"/>
      <c r="AG895" s="100"/>
      <c r="AH895" s="100"/>
      <c r="AI895" s="100"/>
      <c r="AJ895" s="100"/>
      <c r="AK895" s="100"/>
      <c r="AL895" s="100"/>
      <c r="AM895" s="100"/>
      <c r="AN895" s="100"/>
      <c r="AO895" s="100"/>
      <c r="AP895" s="100"/>
    </row>
    <row r="896" spans="1:42" ht="34.5" hidden="1" customHeight="1">
      <c r="A896" s="100"/>
      <c r="B896" s="101"/>
      <c r="C896" s="100"/>
      <c r="D896" s="100"/>
      <c r="E896" s="100"/>
      <c r="F896" s="100"/>
      <c r="G896" s="102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3"/>
      <c r="T896" s="100"/>
      <c r="U896" s="100"/>
      <c r="V896" s="100"/>
      <c r="W896" s="100"/>
      <c r="X896" s="100"/>
      <c r="Y896" s="100"/>
      <c r="Z896" s="100"/>
      <c r="AA896" s="100"/>
      <c r="AB896" s="100"/>
      <c r="AC896" s="100"/>
      <c r="AD896" s="100"/>
      <c r="AE896" s="100"/>
      <c r="AF896" s="100"/>
      <c r="AG896" s="100"/>
      <c r="AH896" s="100"/>
      <c r="AI896" s="100"/>
      <c r="AJ896" s="100"/>
      <c r="AK896" s="100"/>
      <c r="AL896" s="100"/>
      <c r="AM896" s="100"/>
      <c r="AN896" s="100"/>
      <c r="AO896" s="100"/>
      <c r="AP896" s="100"/>
    </row>
    <row r="897" spans="1:42" ht="34.5" hidden="1" customHeight="1">
      <c r="A897" s="100"/>
      <c r="B897" s="101"/>
      <c r="C897" s="100"/>
      <c r="D897" s="100"/>
      <c r="E897" s="100"/>
      <c r="F897" s="100"/>
      <c r="G897" s="102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3"/>
      <c r="T897" s="100"/>
      <c r="U897" s="100"/>
      <c r="V897" s="100"/>
      <c r="W897" s="100"/>
      <c r="X897" s="100"/>
      <c r="Y897" s="100"/>
      <c r="Z897" s="100"/>
      <c r="AA897" s="100"/>
      <c r="AB897" s="100"/>
      <c r="AC897" s="100"/>
      <c r="AD897" s="100"/>
      <c r="AE897" s="100"/>
      <c r="AF897" s="100"/>
      <c r="AG897" s="100"/>
      <c r="AH897" s="100"/>
      <c r="AI897" s="100"/>
      <c r="AJ897" s="100"/>
      <c r="AK897" s="100"/>
      <c r="AL897" s="100"/>
      <c r="AM897" s="100"/>
      <c r="AN897" s="100"/>
      <c r="AO897" s="100"/>
      <c r="AP897" s="100"/>
    </row>
    <row r="898" spans="1:42" ht="34.5" hidden="1" customHeight="1">
      <c r="A898" s="100"/>
      <c r="B898" s="101"/>
      <c r="C898" s="100"/>
      <c r="D898" s="100"/>
      <c r="E898" s="100"/>
      <c r="F898" s="100"/>
      <c r="G898" s="102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3"/>
      <c r="T898" s="100"/>
      <c r="U898" s="100"/>
      <c r="V898" s="100"/>
      <c r="W898" s="100"/>
      <c r="X898" s="100"/>
      <c r="Y898" s="100"/>
      <c r="Z898" s="100"/>
      <c r="AA898" s="100"/>
      <c r="AB898" s="100"/>
      <c r="AC898" s="100"/>
      <c r="AD898" s="100"/>
      <c r="AE898" s="100"/>
      <c r="AF898" s="100"/>
      <c r="AG898" s="100"/>
      <c r="AH898" s="100"/>
      <c r="AI898" s="100"/>
      <c r="AJ898" s="100"/>
      <c r="AK898" s="100"/>
      <c r="AL898" s="100"/>
      <c r="AM898" s="100"/>
      <c r="AN898" s="100"/>
      <c r="AO898" s="100"/>
      <c r="AP898" s="100"/>
    </row>
    <row r="899" spans="1:42" ht="34.5" hidden="1" customHeight="1">
      <c r="A899" s="100"/>
      <c r="B899" s="101"/>
      <c r="C899" s="100"/>
      <c r="D899" s="100"/>
      <c r="E899" s="100"/>
      <c r="F899" s="100"/>
      <c r="G899" s="102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3"/>
      <c r="T899" s="100"/>
      <c r="U899" s="100"/>
      <c r="V899" s="100"/>
      <c r="W899" s="100"/>
      <c r="X899" s="100"/>
      <c r="Y899" s="100"/>
      <c r="Z899" s="100"/>
      <c r="AA899" s="100"/>
      <c r="AB899" s="100"/>
      <c r="AC899" s="100"/>
      <c r="AD899" s="100"/>
      <c r="AE899" s="100"/>
      <c r="AF899" s="100"/>
      <c r="AG899" s="100"/>
      <c r="AH899" s="100"/>
      <c r="AI899" s="100"/>
      <c r="AJ899" s="100"/>
      <c r="AK899" s="100"/>
      <c r="AL899" s="100"/>
      <c r="AM899" s="100"/>
      <c r="AN899" s="100"/>
      <c r="AO899" s="100"/>
      <c r="AP899" s="100"/>
    </row>
    <row r="900" spans="1:42" ht="34.5" hidden="1" customHeight="1">
      <c r="A900" s="100"/>
      <c r="B900" s="101"/>
      <c r="C900" s="100"/>
      <c r="D900" s="100"/>
      <c r="E900" s="100"/>
      <c r="F900" s="100"/>
      <c r="G900" s="102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3"/>
      <c r="T900" s="100"/>
      <c r="U900" s="100"/>
      <c r="V900" s="100"/>
      <c r="W900" s="100"/>
      <c r="X900" s="100"/>
      <c r="Y900" s="100"/>
      <c r="Z900" s="100"/>
      <c r="AA900" s="100"/>
      <c r="AB900" s="100"/>
      <c r="AC900" s="100"/>
      <c r="AD900" s="100"/>
      <c r="AE900" s="100"/>
      <c r="AF900" s="100"/>
      <c r="AG900" s="100"/>
      <c r="AH900" s="100"/>
      <c r="AI900" s="100"/>
      <c r="AJ900" s="100"/>
      <c r="AK900" s="100"/>
      <c r="AL900" s="100"/>
      <c r="AM900" s="100"/>
      <c r="AN900" s="100"/>
      <c r="AO900" s="100"/>
      <c r="AP900" s="100"/>
    </row>
    <row r="901" spans="1:42" ht="34.5" hidden="1" customHeight="1">
      <c r="A901" s="100"/>
      <c r="B901" s="101"/>
      <c r="C901" s="100"/>
      <c r="D901" s="100"/>
      <c r="E901" s="100"/>
      <c r="F901" s="100"/>
      <c r="G901" s="102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3"/>
      <c r="T901" s="100"/>
      <c r="U901" s="100"/>
      <c r="V901" s="100"/>
      <c r="W901" s="100"/>
      <c r="X901" s="100"/>
      <c r="Y901" s="100"/>
      <c r="Z901" s="100"/>
      <c r="AA901" s="100"/>
      <c r="AB901" s="100"/>
      <c r="AC901" s="100"/>
      <c r="AD901" s="100"/>
      <c r="AE901" s="100"/>
      <c r="AF901" s="100"/>
      <c r="AG901" s="100"/>
      <c r="AH901" s="100"/>
      <c r="AI901" s="100"/>
      <c r="AJ901" s="100"/>
      <c r="AK901" s="100"/>
      <c r="AL901" s="100"/>
      <c r="AM901" s="100"/>
      <c r="AN901" s="100"/>
      <c r="AO901" s="100"/>
      <c r="AP901" s="100"/>
    </row>
    <row r="902" spans="1:42" ht="34.5" hidden="1" customHeight="1">
      <c r="A902" s="100"/>
      <c r="B902" s="101"/>
      <c r="C902" s="100"/>
      <c r="D902" s="100"/>
      <c r="E902" s="100"/>
      <c r="F902" s="100"/>
      <c r="G902" s="102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3"/>
      <c r="T902" s="100"/>
      <c r="U902" s="100"/>
      <c r="V902" s="100"/>
      <c r="W902" s="100"/>
      <c r="X902" s="100"/>
      <c r="Y902" s="100"/>
      <c r="Z902" s="100"/>
      <c r="AA902" s="100"/>
      <c r="AB902" s="100"/>
      <c r="AC902" s="100"/>
      <c r="AD902" s="100"/>
      <c r="AE902" s="100"/>
      <c r="AF902" s="100"/>
      <c r="AG902" s="100"/>
      <c r="AH902" s="100"/>
      <c r="AI902" s="100"/>
      <c r="AJ902" s="100"/>
      <c r="AK902" s="100"/>
      <c r="AL902" s="100"/>
      <c r="AM902" s="100"/>
      <c r="AN902" s="100"/>
      <c r="AO902" s="100"/>
      <c r="AP902" s="100"/>
    </row>
    <row r="903" spans="1:42" ht="34.5" hidden="1" customHeight="1">
      <c r="A903" s="100"/>
      <c r="B903" s="101"/>
      <c r="C903" s="100"/>
      <c r="D903" s="100"/>
      <c r="E903" s="100"/>
      <c r="F903" s="100"/>
      <c r="G903" s="102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3"/>
      <c r="T903" s="100"/>
      <c r="U903" s="100"/>
      <c r="V903" s="100"/>
      <c r="W903" s="100"/>
      <c r="X903" s="100"/>
      <c r="Y903" s="100"/>
      <c r="Z903" s="100"/>
      <c r="AA903" s="100"/>
      <c r="AB903" s="100"/>
      <c r="AC903" s="100"/>
      <c r="AD903" s="100"/>
      <c r="AE903" s="100"/>
      <c r="AF903" s="100"/>
      <c r="AG903" s="100"/>
      <c r="AH903" s="100"/>
      <c r="AI903" s="100"/>
      <c r="AJ903" s="100"/>
      <c r="AK903" s="100"/>
      <c r="AL903" s="100"/>
      <c r="AM903" s="100"/>
      <c r="AN903" s="100"/>
      <c r="AO903" s="100"/>
      <c r="AP903" s="100"/>
    </row>
    <row r="904" spans="1:42" ht="34.5" hidden="1" customHeight="1">
      <c r="A904" s="100"/>
      <c r="B904" s="101"/>
      <c r="C904" s="100"/>
      <c r="D904" s="100"/>
      <c r="E904" s="100"/>
      <c r="F904" s="100"/>
      <c r="G904" s="102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3"/>
      <c r="T904" s="100"/>
      <c r="U904" s="100"/>
      <c r="V904" s="100"/>
      <c r="W904" s="100"/>
      <c r="X904" s="100"/>
      <c r="Y904" s="100"/>
      <c r="Z904" s="100"/>
      <c r="AA904" s="100"/>
      <c r="AB904" s="100"/>
      <c r="AC904" s="100"/>
      <c r="AD904" s="100"/>
      <c r="AE904" s="100"/>
      <c r="AF904" s="100"/>
      <c r="AG904" s="100"/>
      <c r="AH904" s="100"/>
      <c r="AI904" s="100"/>
      <c r="AJ904" s="100"/>
      <c r="AK904" s="100"/>
      <c r="AL904" s="100"/>
      <c r="AM904" s="100"/>
      <c r="AN904" s="100"/>
      <c r="AO904" s="100"/>
      <c r="AP904" s="100"/>
    </row>
    <row r="905" spans="1:42" ht="34.5" hidden="1" customHeight="1">
      <c r="A905" s="100"/>
      <c r="B905" s="101"/>
      <c r="C905" s="100"/>
      <c r="D905" s="100"/>
      <c r="E905" s="100"/>
      <c r="F905" s="100"/>
      <c r="G905" s="102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3"/>
      <c r="T905" s="100"/>
      <c r="U905" s="100"/>
      <c r="V905" s="100"/>
      <c r="W905" s="100"/>
      <c r="X905" s="100"/>
      <c r="Y905" s="100"/>
      <c r="Z905" s="100"/>
      <c r="AA905" s="100"/>
      <c r="AB905" s="100"/>
      <c r="AC905" s="100"/>
      <c r="AD905" s="100"/>
      <c r="AE905" s="100"/>
      <c r="AF905" s="100"/>
      <c r="AG905" s="100"/>
      <c r="AH905" s="100"/>
      <c r="AI905" s="100"/>
      <c r="AJ905" s="100"/>
      <c r="AK905" s="100"/>
      <c r="AL905" s="100"/>
      <c r="AM905" s="100"/>
      <c r="AN905" s="100"/>
      <c r="AO905" s="100"/>
      <c r="AP905" s="100"/>
    </row>
    <row r="906" spans="1:42" ht="34.5" hidden="1" customHeight="1">
      <c r="A906" s="100"/>
      <c r="B906" s="101"/>
      <c r="C906" s="100"/>
      <c r="D906" s="100"/>
      <c r="E906" s="100"/>
      <c r="F906" s="100"/>
      <c r="G906" s="102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3"/>
      <c r="T906" s="100"/>
      <c r="U906" s="100"/>
      <c r="V906" s="100"/>
      <c r="W906" s="100"/>
      <c r="X906" s="100"/>
      <c r="Y906" s="100"/>
      <c r="Z906" s="100"/>
      <c r="AA906" s="100"/>
      <c r="AB906" s="100"/>
      <c r="AC906" s="100"/>
      <c r="AD906" s="100"/>
      <c r="AE906" s="100"/>
      <c r="AF906" s="100"/>
      <c r="AG906" s="100"/>
      <c r="AH906" s="100"/>
      <c r="AI906" s="100"/>
      <c r="AJ906" s="100"/>
      <c r="AK906" s="100"/>
      <c r="AL906" s="100"/>
      <c r="AM906" s="100"/>
      <c r="AN906" s="100"/>
      <c r="AO906" s="100"/>
      <c r="AP906" s="100"/>
    </row>
    <row r="907" spans="1:42" ht="34.5" hidden="1" customHeight="1">
      <c r="A907" s="100"/>
      <c r="B907" s="101"/>
      <c r="C907" s="100"/>
      <c r="D907" s="100"/>
      <c r="E907" s="100"/>
      <c r="F907" s="100"/>
      <c r="G907" s="102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3"/>
      <c r="T907" s="100"/>
      <c r="U907" s="100"/>
      <c r="V907" s="100"/>
      <c r="W907" s="100"/>
      <c r="X907" s="100"/>
      <c r="Y907" s="100"/>
      <c r="Z907" s="100"/>
      <c r="AA907" s="100"/>
      <c r="AB907" s="100"/>
      <c r="AC907" s="100"/>
      <c r="AD907" s="100"/>
      <c r="AE907" s="100"/>
      <c r="AF907" s="100"/>
      <c r="AG907" s="100"/>
      <c r="AH907" s="100"/>
      <c r="AI907" s="100"/>
      <c r="AJ907" s="100"/>
      <c r="AK907" s="100"/>
      <c r="AL907" s="100"/>
      <c r="AM907" s="100"/>
      <c r="AN907" s="100"/>
      <c r="AO907" s="100"/>
      <c r="AP907" s="100"/>
    </row>
    <row r="908" spans="1:42" ht="34.5" hidden="1" customHeight="1">
      <c r="A908" s="100"/>
      <c r="B908" s="101"/>
      <c r="C908" s="100"/>
      <c r="D908" s="100"/>
      <c r="E908" s="100"/>
      <c r="F908" s="100"/>
      <c r="G908" s="102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3"/>
      <c r="T908" s="100"/>
      <c r="U908" s="100"/>
      <c r="V908" s="100"/>
      <c r="W908" s="100"/>
      <c r="X908" s="100"/>
      <c r="Y908" s="100"/>
      <c r="Z908" s="100"/>
      <c r="AA908" s="100"/>
      <c r="AB908" s="100"/>
      <c r="AC908" s="100"/>
      <c r="AD908" s="100"/>
      <c r="AE908" s="100"/>
      <c r="AF908" s="100"/>
      <c r="AG908" s="100"/>
      <c r="AH908" s="100"/>
      <c r="AI908" s="100"/>
      <c r="AJ908" s="100"/>
      <c r="AK908" s="100"/>
      <c r="AL908" s="100"/>
      <c r="AM908" s="100"/>
      <c r="AN908" s="100"/>
      <c r="AO908" s="100"/>
      <c r="AP908" s="100"/>
    </row>
    <row r="909" spans="1:42" ht="34.5" hidden="1" customHeight="1">
      <c r="A909" s="100"/>
      <c r="B909" s="101"/>
      <c r="C909" s="100"/>
      <c r="D909" s="100"/>
      <c r="E909" s="100"/>
      <c r="F909" s="100"/>
      <c r="G909" s="102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3"/>
      <c r="T909" s="100"/>
      <c r="U909" s="100"/>
      <c r="V909" s="100"/>
      <c r="W909" s="100"/>
      <c r="X909" s="100"/>
      <c r="Y909" s="100"/>
      <c r="Z909" s="100"/>
      <c r="AA909" s="100"/>
      <c r="AB909" s="100"/>
      <c r="AC909" s="100"/>
      <c r="AD909" s="100"/>
      <c r="AE909" s="100"/>
      <c r="AF909" s="100"/>
      <c r="AG909" s="100"/>
      <c r="AH909" s="100"/>
      <c r="AI909" s="100"/>
      <c r="AJ909" s="100"/>
      <c r="AK909" s="100"/>
      <c r="AL909" s="100"/>
      <c r="AM909" s="100"/>
      <c r="AN909" s="100"/>
      <c r="AO909" s="100"/>
      <c r="AP909" s="100"/>
    </row>
    <row r="910" spans="1:42" ht="34.5" hidden="1" customHeight="1">
      <c r="A910" s="100"/>
      <c r="B910" s="101"/>
      <c r="C910" s="100"/>
      <c r="D910" s="100"/>
      <c r="E910" s="100"/>
      <c r="F910" s="100"/>
      <c r="G910" s="102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3"/>
      <c r="T910" s="100"/>
      <c r="U910" s="100"/>
      <c r="V910" s="100"/>
      <c r="W910" s="100"/>
      <c r="X910" s="100"/>
      <c r="Y910" s="100"/>
      <c r="Z910" s="100"/>
      <c r="AA910" s="100"/>
      <c r="AB910" s="100"/>
      <c r="AC910" s="100"/>
      <c r="AD910" s="100"/>
      <c r="AE910" s="100"/>
      <c r="AF910" s="100"/>
      <c r="AG910" s="100"/>
      <c r="AH910" s="100"/>
      <c r="AI910" s="100"/>
      <c r="AJ910" s="100"/>
      <c r="AK910" s="100"/>
      <c r="AL910" s="100"/>
      <c r="AM910" s="100"/>
      <c r="AN910" s="100"/>
      <c r="AO910" s="100"/>
      <c r="AP910" s="100"/>
    </row>
    <row r="911" spans="1:42" ht="34.5" hidden="1" customHeight="1">
      <c r="A911" s="100"/>
      <c r="B911" s="101"/>
      <c r="C911" s="100"/>
      <c r="D911" s="100"/>
      <c r="E911" s="100"/>
      <c r="F911" s="100"/>
      <c r="G911" s="102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3"/>
      <c r="T911" s="100"/>
      <c r="U911" s="100"/>
      <c r="V911" s="100"/>
      <c r="W911" s="100"/>
      <c r="X911" s="100"/>
      <c r="Y911" s="100"/>
      <c r="Z911" s="100"/>
      <c r="AA911" s="100"/>
      <c r="AB911" s="100"/>
      <c r="AC911" s="100"/>
      <c r="AD911" s="100"/>
      <c r="AE911" s="100"/>
      <c r="AF911" s="100"/>
      <c r="AG911" s="100"/>
      <c r="AH911" s="100"/>
      <c r="AI911" s="100"/>
      <c r="AJ911" s="100"/>
      <c r="AK911" s="100"/>
      <c r="AL911" s="100"/>
      <c r="AM911" s="100"/>
      <c r="AN911" s="100"/>
      <c r="AO911" s="100"/>
      <c r="AP911" s="100"/>
    </row>
    <row r="912" spans="1:42" ht="34.5" hidden="1" customHeight="1">
      <c r="A912" s="100"/>
      <c r="B912" s="101"/>
      <c r="C912" s="100"/>
      <c r="D912" s="100"/>
      <c r="E912" s="100"/>
      <c r="F912" s="100"/>
      <c r="G912" s="102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3"/>
      <c r="T912" s="100"/>
      <c r="U912" s="100"/>
      <c r="V912" s="100"/>
      <c r="W912" s="100"/>
      <c r="X912" s="100"/>
      <c r="Y912" s="100"/>
      <c r="Z912" s="100"/>
      <c r="AA912" s="100"/>
      <c r="AB912" s="100"/>
      <c r="AC912" s="100"/>
      <c r="AD912" s="100"/>
      <c r="AE912" s="100"/>
      <c r="AF912" s="100"/>
      <c r="AG912" s="100"/>
      <c r="AH912" s="100"/>
      <c r="AI912" s="100"/>
      <c r="AJ912" s="100"/>
      <c r="AK912" s="100"/>
      <c r="AL912" s="100"/>
      <c r="AM912" s="100"/>
      <c r="AN912" s="100"/>
      <c r="AO912" s="100"/>
      <c r="AP912" s="100"/>
    </row>
    <row r="913" spans="1:42" ht="34.5" hidden="1" customHeight="1">
      <c r="A913" s="100"/>
      <c r="B913" s="101"/>
      <c r="C913" s="100"/>
      <c r="D913" s="100"/>
      <c r="E913" s="100"/>
      <c r="F913" s="100"/>
      <c r="G913" s="102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3"/>
      <c r="T913" s="100"/>
      <c r="U913" s="100"/>
      <c r="V913" s="100"/>
      <c r="W913" s="100"/>
      <c r="X913" s="100"/>
      <c r="Y913" s="100"/>
      <c r="Z913" s="100"/>
      <c r="AA913" s="100"/>
      <c r="AB913" s="100"/>
      <c r="AC913" s="100"/>
      <c r="AD913" s="100"/>
      <c r="AE913" s="100"/>
      <c r="AF913" s="100"/>
      <c r="AG913" s="100"/>
      <c r="AH913" s="100"/>
      <c r="AI913" s="100"/>
      <c r="AJ913" s="100"/>
      <c r="AK913" s="100"/>
      <c r="AL913" s="100"/>
      <c r="AM913" s="100"/>
      <c r="AN913" s="100"/>
      <c r="AO913" s="100"/>
      <c r="AP913" s="100"/>
    </row>
    <row r="914" spans="1:42" ht="34.5" hidden="1" customHeight="1">
      <c r="A914" s="100"/>
      <c r="B914" s="101"/>
      <c r="C914" s="100"/>
      <c r="D914" s="100"/>
      <c r="E914" s="100"/>
      <c r="F914" s="100"/>
      <c r="G914" s="102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3"/>
      <c r="T914" s="100"/>
      <c r="U914" s="100"/>
      <c r="V914" s="100"/>
      <c r="W914" s="100"/>
      <c r="X914" s="100"/>
      <c r="Y914" s="100"/>
      <c r="Z914" s="100"/>
      <c r="AA914" s="100"/>
      <c r="AB914" s="100"/>
      <c r="AC914" s="100"/>
      <c r="AD914" s="100"/>
      <c r="AE914" s="100"/>
      <c r="AF914" s="100"/>
      <c r="AG914" s="100"/>
      <c r="AH914" s="100"/>
      <c r="AI914" s="100"/>
      <c r="AJ914" s="100"/>
      <c r="AK914" s="100"/>
      <c r="AL914" s="100"/>
      <c r="AM914" s="100"/>
      <c r="AN914" s="100"/>
      <c r="AO914" s="100"/>
      <c r="AP914" s="100"/>
    </row>
    <row r="915" spans="1:42" ht="34.5" hidden="1" customHeight="1">
      <c r="A915" s="100"/>
      <c r="B915" s="101"/>
      <c r="C915" s="100"/>
      <c r="D915" s="100"/>
      <c r="E915" s="100"/>
      <c r="F915" s="100"/>
      <c r="G915" s="102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3"/>
      <c r="T915" s="100"/>
      <c r="U915" s="100"/>
      <c r="V915" s="100"/>
      <c r="W915" s="100"/>
      <c r="X915" s="100"/>
      <c r="Y915" s="100"/>
      <c r="Z915" s="100"/>
      <c r="AA915" s="100"/>
      <c r="AB915" s="100"/>
      <c r="AC915" s="100"/>
      <c r="AD915" s="100"/>
      <c r="AE915" s="100"/>
      <c r="AF915" s="100"/>
      <c r="AG915" s="100"/>
      <c r="AH915" s="100"/>
      <c r="AI915" s="100"/>
      <c r="AJ915" s="100"/>
      <c r="AK915" s="100"/>
      <c r="AL915" s="100"/>
      <c r="AM915" s="100"/>
      <c r="AN915" s="100"/>
      <c r="AO915" s="100"/>
      <c r="AP915" s="100"/>
    </row>
    <row r="916" spans="1:42" ht="34.5" hidden="1" customHeight="1">
      <c r="A916" s="100"/>
      <c r="B916" s="101"/>
      <c r="C916" s="100"/>
      <c r="D916" s="100"/>
      <c r="E916" s="100"/>
      <c r="F916" s="100"/>
      <c r="G916" s="102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3"/>
      <c r="T916" s="100"/>
      <c r="U916" s="100"/>
      <c r="V916" s="100"/>
      <c r="W916" s="100"/>
      <c r="X916" s="100"/>
      <c r="Y916" s="100"/>
      <c r="Z916" s="100"/>
      <c r="AA916" s="100"/>
      <c r="AB916" s="100"/>
      <c r="AC916" s="100"/>
      <c r="AD916" s="100"/>
      <c r="AE916" s="100"/>
      <c r="AF916" s="100"/>
      <c r="AG916" s="100"/>
      <c r="AH916" s="100"/>
      <c r="AI916" s="100"/>
      <c r="AJ916" s="100"/>
      <c r="AK916" s="100"/>
      <c r="AL916" s="100"/>
      <c r="AM916" s="100"/>
      <c r="AN916" s="100"/>
      <c r="AO916" s="100"/>
      <c r="AP916" s="100"/>
    </row>
    <row r="917" spans="1:42" ht="34.5" hidden="1" customHeight="1">
      <c r="A917" s="100"/>
      <c r="B917" s="101"/>
      <c r="C917" s="100"/>
      <c r="D917" s="100"/>
      <c r="E917" s="100"/>
      <c r="F917" s="100"/>
      <c r="G917" s="102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3"/>
      <c r="T917" s="100"/>
      <c r="U917" s="100"/>
      <c r="V917" s="100"/>
      <c r="W917" s="100"/>
      <c r="X917" s="100"/>
      <c r="Y917" s="100"/>
      <c r="Z917" s="100"/>
      <c r="AA917" s="100"/>
      <c r="AB917" s="100"/>
      <c r="AC917" s="100"/>
      <c r="AD917" s="100"/>
      <c r="AE917" s="100"/>
      <c r="AF917" s="100"/>
      <c r="AG917" s="100"/>
      <c r="AH917" s="100"/>
      <c r="AI917" s="100"/>
      <c r="AJ917" s="100"/>
      <c r="AK917" s="100"/>
      <c r="AL917" s="100"/>
      <c r="AM917" s="100"/>
      <c r="AN917" s="100"/>
      <c r="AO917" s="100"/>
      <c r="AP917" s="100"/>
    </row>
    <row r="918" spans="1:42" ht="34.5" hidden="1" customHeight="1">
      <c r="A918" s="100"/>
      <c r="B918" s="101"/>
      <c r="C918" s="100"/>
      <c r="D918" s="100"/>
      <c r="E918" s="100"/>
      <c r="F918" s="100"/>
      <c r="G918" s="102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3"/>
      <c r="T918" s="100"/>
      <c r="U918" s="100"/>
      <c r="V918" s="100"/>
      <c r="W918" s="100"/>
      <c r="X918" s="100"/>
      <c r="Y918" s="100"/>
      <c r="Z918" s="100"/>
      <c r="AA918" s="100"/>
      <c r="AB918" s="100"/>
      <c r="AC918" s="100"/>
      <c r="AD918" s="100"/>
      <c r="AE918" s="100"/>
      <c r="AF918" s="100"/>
      <c r="AG918" s="100"/>
      <c r="AH918" s="100"/>
      <c r="AI918" s="100"/>
      <c r="AJ918" s="100"/>
      <c r="AK918" s="100"/>
      <c r="AL918" s="100"/>
      <c r="AM918" s="100"/>
      <c r="AN918" s="100"/>
      <c r="AO918" s="100"/>
      <c r="AP918" s="100"/>
    </row>
    <row r="919" spans="1:42" ht="34.5" hidden="1" customHeight="1">
      <c r="A919" s="100"/>
      <c r="B919" s="101"/>
      <c r="C919" s="100"/>
      <c r="D919" s="100"/>
      <c r="E919" s="100"/>
      <c r="F919" s="100"/>
      <c r="G919" s="102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3"/>
      <c r="T919" s="100"/>
      <c r="U919" s="100"/>
      <c r="V919" s="100"/>
      <c r="W919" s="100"/>
      <c r="X919" s="100"/>
      <c r="Y919" s="100"/>
      <c r="Z919" s="100"/>
      <c r="AA919" s="100"/>
      <c r="AB919" s="100"/>
      <c r="AC919" s="100"/>
      <c r="AD919" s="100"/>
      <c r="AE919" s="100"/>
      <c r="AF919" s="100"/>
      <c r="AG919" s="100"/>
      <c r="AH919" s="100"/>
      <c r="AI919" s="100"/>
      <c r="AJ919" s="100"/>
      <c r="AK919" s="100"/>
      <c r="AL919" s="100"/>
      <c r="AM919" s="100"/>
      <c r="AN919" s="100"/>
      <c r="AO919" s="100"/>
      <c r="AP919" s="100"/>
    </row>
    <row r="920" spans="1:42" ht="34.5" hidden="1" customHeight="1">
      <c r="A920" s="100"/>
      <c r="B920" s="101"/>
      <c r="C920" s="100"/>
      <c r="D920" s="100"/>
      <c r="E920" s="100"/>
      <c r="F920" s="100"/>
      <c r="G920" s="102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3"/>
      <c r="T920" s="100"/>
      <c r="U920" s="100"/>
      <c r="V920" s="100"/>
      <c r="W920" s="100"/>
      <c r="X920" s="100"/>
      <c r="Y920" s="100"/>
      <c r="Z920" s="100"/>
      <c r="AA920" s="100"/>
      <c r="AB920" s="100"/>
      <c r="AC920" s="100"/>
      <c r="AD920" s="100"/>
      <c r="AE920" s="100"/>
      <c r="AF920" s="100"/>
      <c r="AG920" s="100"/>
      <c r="AH920" s="100"/>
      <c r="AI920" s="100"/>
      <c r="AJ920" s="100"/>
      <c r="AK920" s="100"/>
      <c r="AL920" s="100"/>
      <c r="AM920" s="100"/>
      <c r="AN920" s="100"/>
      <c r="AO920" s="100"/>
      <c r="AP920" s="100"/>
    </row>
    <row r="921" spans="1:42" ht="34.5" hidden="1" customHeight="1">
      <c r="A921" s="100"/>
      <c r="B921" s="101"/>
      <c r="C921" s="100"/>
      <c r="D921" s="100"/>
      <c r="E921" s="100"/>
      <c r="F921" s="100"/>
      <c r="G921" s="102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3"/>
      <c r="T921" s="100"/>
      <c r="U921" s="100"/>
      <c r="V921" s="100"/>
      <c r="W921" s="100"/>
      <c r="X921" s="100"/>
      <c r="Y921" s="100"/>
      <c r="Z921" s="100"/>
      <c r="AA921" s="100"/>
      <c r="AB921" s="100"/>
      <c r="AC921" s="100"/>
      <c r="AD921" s="100"/>
      <c r="AE921" s="100"/>
      <c r="AF921" s="100"/>
      <c r="AG921" s="100"/>
      <c r="AH921" s="100"/>
      <c r="AI921" s="100"/>
      <c r="AJ921" s="100"/>
      <c r="AK921" s="100"/>
      <c r="AL921" s="100"/>
      <c r="AM921" s="100"/>
      <c r="AN921" s="100"/>
      <c r="AO921" s="100"/>
      <c r="AP921" s="100"/>
    </row>
    <row r="922" spans="1:42" ht="34.5" hidden="1" customHeight="1">
      <c r="A922" s="100"/>
      <c r="B922" s="101"/>
      <c r="C922" s="100"/>
      <c r="D922" s="100"/>
      <c r="E922" s="100"/>
      <c r="F922" s="100"/>
      <c r="G922" s="102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3"/>
      <c r="T922" s="100"/>
      <c r="U922" s="100"/>
      <c r="V922" s="100"/>
      <c r="W922" s="100"/>
      <c r="X922" s="100"/>
      <c r="Y922" s="100"/>
      <c r="Z922" s="100"/>
      <c r="AA922" s="100"/>
      <c r="AB922" s="100"/>
      <c r="AC922" s="100"/>
      <c r="AD922" s="100"/>
      <c r="AE922" s="100"/>
      <c r="AF922" s="100"/>
      <c r="AG922" s="100"/>
      <c r="AH922" s="100"/>
      <c r="AI922" s="100"/>
      <c r="AJ922" s="100"/>
      <c r="AK922" s="100"/>
      <c r="AL922" s="100"/>
      <c r="AM922" s="100"/>
      <c r="AN922" s="100"/>
      <c r="AO922" s="100"/>
      <c r="AP922" s="100"/>
    </row>
    <row r="923" spans="1:42" ht="34.5" hidden="1" customHeight="1">
      <c r="A923" s="100"/>
      <c r="B923" s="101"/>
      <c r="C923" s="100"/>
      <c r="D923" s="100"/>
      <c r="E923" s="100"/>
      <c r="F923" s="100"/>
      <c r="G923" s="102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3"/>
      <c r="T923" s="100"/>
      <c r="U923" s="100"/>
      <c r="V923" s="100"/>
      <c r="W923" s="100"/>
      <c r="X923" s="100"/>
      <c r="Y923" s="100"/>
      <c r="Z923" s="100"/>
      <c r="AA923" s="100"/>
      <c r="AB923" s="100"/>
      <c r="AC923" s="100"/>
      <c r="AD923" s="100"/>
      <c r="AE923" s="100"/>
      <c r="AF923" s="100"/>
      <c r="AG923" s="100"/>
      <c r="AH923" s="100"/>
      <c r="AI923" s="100"/>
      <c r="AJ923" s="100"/>
      <c r="AK923" s="100"/>
      <c r="AL923" s="100"/>
      <c r="AM923" s="100"/>
      <c r="AN923" s="100"/>
      <c r="AO923" s="100"/>
      <c r="AP923" s="100"/>
    </row>
    <row r="924" spans="1:42" ht="34.5" hidden="1" customHeight="1">
      <c r="A924" s="100"/>
      <c r="B924" s="101"/>
      <c r="C924" s="100"/>
      <c r="D924" s="100"/>
      <c r="E924" s="100"/>
      <c r="F924" s="100"/>
      <c r="G924" s="102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3"/>
      <c r="T924" s="100"/>
      <c r="U924" s="100"/>
      <c r="V924" s="100"/>
      <c r="W924" s="100"/>
      <c r="X924" s="100"/>
      <c r="Y924" s="100"/>
      <c r="Z924" s="100"/>
      <c r="AA924" s="100"/>
      <c r="AB924" s="100"/>
      <c r="AC924" s="100"/>
      <c r="AD924" s="100"/>
      <c r="AE924" s="100"/>
      <c r="AF924" s="100"/>
      <c r="AG924" s="100"/>
      <c r="AH924" s="100"/>
      <c r="AI924" s="100"/>
      <c r="AJ924" s="100"/>
      <c r="AK924" s="100"/>
      <c r="AL924" s="100"/>
      <c r="AM924" s="100"/>
      <c r="AN924" s="100"/>
      <c r="AO924" s="100"/>
      <c r="AP924" s="100"/>
    </row>
    <row r="925" spans="1:42" ht="34.5" hidden="1" customHeight="1">
      <c r="A925" s="100"/>
      <c r="B925" s="101"/>
      <c r="C925" s="100"/>
      <c r="D925" s="100"/>
      <c r="E925" s="100"/>
      <c r="F925" s="100"/>
      <c r="G925" s="102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3"/>
      <c r="T925" s="100"/>
      <c r="U925" s="100"/>
      <c r="V925" s="100"/>
      <c r="W925" s="100"/>
      <c r="X925" s="100"/>
      <c r="Y925" s="100"/>
      <c r="Z925" s="100"/>
      <c r="AA925" s="100"/>
      <c r="AB925" s="100"/>
      <c r="AC925" s="100"/>
      <c r="AD925" s="100"/>
      <c r="AE925" s="100"/>
      <c r="AF925" s="100"/>
      <c r="AG925" s="100"/>
      <c r="AH925" s="100"/>
      <c r="AI925" s="100"/>
      <c r="AJ925" s="100"/>
      <c r="AK925" s="100"/>
      <c r="AL925" s="100"/>
      <c r="AM925" s="100"/>
      <c r="AN925" s="100"/>
      <c r="AO925" s="100"/>
      <c r="AP925" s="100"/>
    </row>
    <row r="926" spans="1:42" ht="34.5" hidden="1" customHeight="1">
      <c r="A926" s="100"/>
      <c r="B926" s="101"/>
      <c r="C926" s="100"/>
      <c r="D926" s="100"/>
      <c r="E926" s="100"/>
      <c r="F926" s="100"/>
      <c r="G926" s="102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3"/>
      <c r="T926" s="100"/>
      <c r="U926" s="100"/>
      <c r="V926" s="100"/>
      <c r="W926" s="100"/>
      <c r="X926" s="100"/>
      <c r="Y926" s="100"/>
      <c r="Z926" s="100"/>
      <c r="AA926" s="100"/>
      <c r="AB926" s="100"/>
      <c r="AC926" s="100"/>
      <c r="AD926" s="100"/>
      <c r="AE926" s="100"/>
      <c r="AF926" s="100"/>
      <c r="AG926" s="100"/>
      <c r="AH926" s="100"/>
      <c r="AI926" s="100"/>
      <c r="AJ926" s="100"/>
      <c r="AK926" s="100"/>
      <c r="AL926" s="100"/>
      <c r="AM926" s="100"/>
      <c r="AN926" s="100"/>
      <c r="AO926" s="100"/>
      <c r="AP926" s="100"/>
    </row>
    <row r="927" spans="1:42" ht="34.5" hidden="1" customHeight="1">
      <c r="A927" s="100"/>
      <c r="B927" s="101"/>
      <c r="C927" s="100"/>
      <c r="D927" s="100"/>
      <c r="E927" s="100"/>
      <c r="F927" s="100"/>
      <c r="G927" s="102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3"/>
      <c r="T927" s="100"/>
      <c r="U927" s="100"/>
      <c r="V927" s="100"/>
      <c r="W927" s="100"/>
      <c r="X927" s="100"/>
      <c r="Y927" s="100"/>
      <c r="Z927" s="100"/>
      <c r="AA927" s="100"/>
      <c r="AB927" s="100"/>
      <c r="AC927" s="100"/>
      <c r="AD927" s="100"/>
      <c r="AE927" s="100"/>
      <c r="AF927" s="100"/>
      <c r="AG927" s="100"/>
      <c r="AH927" s="100"/>
      <c r="AI927" s="100"/>
      <c r="AJ927" s="100"/>
      <c r="AK927" s="100"/>
      <c r="AL927" s="100"/>
      <c r="AM927" s="100"/>
      <c r="AN927" s="100"/>
      <c r="AO927" s="100"/>
      <c r="AP927" s="100"/>
    </row>
    <row r="928" spans="1:42" ht="34.5" hidden="1" customHeight="1">
      <c r="A928" s="100"/>
      <c r="B928" s="101"/>
      <c r="C928" s="100"/>
      <c r="D928" s="100"/>
      <c r="E928" s="100"/>
      <c r="F928" s="100"/>
      <c r="G928" s="102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3"/>
      <c r="T928" s="100"/>
      <c r="U928" s="100"/>
      <c r="V928" s="100"/>
      <c r="W928" s="100"/>
      <c r="X928" s="100"/>
      <c r="Y928" s="100"/>
      <c r="Z928" s="100"/>
      <c r="AA928" s="100"/>
      <c r="AB928" s="100"/>
      <c r="AC928" s="100"/>
      <c r="AD928" s="100"/>
      <c r="AE928" s="100"/>
      <c r="AF928" s="100"/>
      <c r="AG928" s="100"/>
      <c r="AH928" s="100"/>
      <c r="AI928" s="100"/>
      <c r="AJ928" s="100"/>
      <c r="AK928" s="100"/>
      <c r="AL928" s="100"/>
      <c r="AM928" s="100"/>
      <c r="AN928" s="100"/>
      <c r="AO928" s="100"/>
      <c r="AP928" s="100"/>
    </row>
    <row r="929" spans="1:42" ht="34.5" hidden="1" customHeight="1">
      <c r="A929" s="100"/>
      <c r="B929" s="101"/>
      <c r="C929" s="100"/>
      <c r="D929" s="100"/>
      <c r="E929" s="100"/>
      <c r="F929" s="100"/>
      <c r="G929" s="102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3"/>
      <c r="T929" s="100"/>
      <c r="U929" s="100"/>
      <c r="V929" s="100"/>
      <c r="W929" s="100"/>
      <c r="X929" s="100"/>
      <c r="Y929" s="100"/>
      <c r="Z929" s="100"/>
      <c r="AA929" s="100"/>
      <c r="AB929" s="100"/>
      <c r="AC929" s="100"/>
      <c r="AD929" s="100"/>
      <c r="AE929" s="100"/>
      <c r="AF929" s="100"/>
      <c r="AG929" s="100"/>
      <c r="AH929" s="100"/>
      <c r="AI929" s="100"/>
      <c r="AJ929" s="100"/>
      <c r="AK929" s="100"/>
      <c r="AL929" s="100"/>
      <c r="AM929" s="100"/>
      <c r="AN929" s="100"/>
      <c r="AO929" s="100"/>
      <c r="AP929" s="100"/>
    </row>
    <row r="930" spans="1:42" ht="34.5" hidden="1" customHeight="1">
      <c r="A930" s="100"/>
      <c r="B930" s="101"/>
      <c r="C930" s="100"/>
      <c r="D930" s="100"/>
      <c r="E930" s="100"/>
      <c r="F930" s="100"/>
      <c r="G930" s="102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3"/>
      <c r="T930" s="100"/>
      <c r="U930" s="100"/>
      <c r="V930" s="100"/>
      <c r="W930" s="100"/>
      <c r="X930" s="100"/>
      <c r="Y930" s="100"/>
      <c r="Z930" s="100"/>
      <c r="AA930" s="100"/>
      <c r="AB930" s="100"/>
      <c r="AC930" s="100"/>
      <c r="AD930" s="100"/>
      <c r="AE930" s="100"/>
      <c r="AF930" s="100"/>
      <c r="AG930" s="100"/>
      <c r="AH930" s="100"/>
      <c r="AI930" s="100"/>
      <c r="AJ930" s="100"/>
      <c r="AK930" s="100"/>
      <c r="AL930" s="100"/>
      <c r="AM930" s="100"/>
      <c r="AN930" s="100"/>
      <c r="AO930" s="100"/>
      <c r="AP930" s="100"/>
    </row>
    <row r="931" spans="1:42" ht="34.5" hidden="1" customHeight="1">
      <c r="A931" s="100"/>
      <c r="B931" s="101"/>
      <c r="C931" s="100"/>
      <c r="D931" s="100"/>
      <c r="E931" s="100"/>
      <c r="F931" s="100"/>
      <c r="G931" s="102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3"/>
      <c r="T931" s="100"/>
      <c r="U931" s="100"/>
      <c r="V931" s="100"/>
      <c r="W931" s="100"/>
      <c r="X931" s="100"/>
      <c r="Y931" s="100"/>
      <c r="Z931" s="100"/>
      <c r="AA931" s="100"/>
      <c r="AB931" s="100"/>
      <c r="AC931" s="100"/>
      <c r="AD931" s="100"/>
      <c r="AE931" s="100"/>
      <c r="AF931" s="100"/>
      <c r="AG931" s="100"/>
      <c r="AH931" s="100"/>
      <c r="AI931" s="100"/>
      <c r="AJ931" s="100"/>
      <c r="AK931" s="100"/>
      <c r="AL931" s="100"/>
      <c r="AM931" s="100"/>
      <c r="AN931" s="100"/>
      <c r="AO931" s="100"/>
      <c r="AP931" s="100"/>
    </row>
    <row r="932" spans="1:42" ht="34.5" hidden="1" customHeight="1">
      <c r="A932" s="100"/>
      <c r="B932" s="101"/>
      <c r="C932" s="100"/>
      <c r="D932" s="100"/>
      <c r="E932" s="100"/>
      <c r="F932" s="100"/>
      <c r="G932" s="102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3"/>
      <c r="T932" s="100"/>
      <c r="U932" s="100"/>
      <c r="V932" s="100"/>
      <c r="W932" s="100"/>
      <c r="X932" s="100"/>
      <c r="Y932" s="100"/>
      <c r="Z932" s="100"/>
      <c r="AA932" s="100"/>
      <c r="AB932" s="100"/>
      <c r="AC932" s="100"/>
      <c r="AD932" s="100"/>
      <c r="AE932" s="100"/>
      <c r="AF932" s="100"/>
      <c r="AG932" s="100"/>
      <c r="AH932" s="100"/>
      <c r="AI932" s="100"/>
      <c r="AJ932" s="100"/>
      <c r="AK932" s="100"/>
      <c r="AL932" s="100"/>
      <c r="AM932" s="100"/>
      <c r="AN932" s="100"/>
      <c r="AO932" s="100"/>
      <c r="AP932" s="100"/>
    </row>
    <row r="933" spans="1:42" ht="34.5" hidden="1" customHeight="1">
      <c r="A933" s="100"/>
      <c r="B933" s="101"/>
      <c r="C933" s="100"/>
      <c r="D933" s="100"/>
      <c r="E933" s="100"/>
      <c r="F933" s="100"/>
      <c r="G933" s="102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3"/>
      <c r="T933" s="100"/>
      <c r="U933" s="100"/>
      <c r="V933" s="100"/>
      <c r="W933" s="100"/>
      <c r="X933" s="100"/>
      <c r="Y933" s="100"/>
      <c r="Z933" s="100"/>
      <c r="AA933" s="100"/>
      <c r="AB933" s="100"/>
      <c r="AC933" s="100"/>
      <c r="AD933" s="100"/>
      <c r="AE933" s="100"/>
      <c r="AF933" s="100"/>
      <c r="AG933" s="100"/>
      <c r="AH933" s="100"/>
      <c r="AI933" s="100"/>
      <c r="AJ933" s="100"/>
      <c r="AK933" s="100"/>
      <c r="AL933" s="100"/>
      <c r="AM933" s="100"/>
      <c r="AN933" s="100"/>
      <c r="AO933" s="100"/>
      <c r="AP933" s="100"/>
    </row>
    <row r="934" spans="1:42" ht="34.5" hidden="1" customHeight="1">
      <c r="A934" s="100"/>
      <c r="B934" s="101"/>
      <c r="C934" s="100"/>
      <c r="D934" s="100"/>
      <c r="E934" s="100"/>
      <c r="F934" s="100"/>
      <c r="G934" s="102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3"/>
      <c r="T934" s="100"/>
      <c r="U934" s="100"/>
      <c r="V934" s="100"/>
      <c r="W934" s="100"/>
      <c r="X934" s="100"/>
      <c r="Y934" s="100"/>
      <c r="Z934" s="100"/>
      <c r="AA934" s="100"/>
      <c r="AB934" s="100"/>
      <c r="AC934" s="100"/>
      <c r="AD934" s="100"/>
      <c r="AE934" s="100"/>
      <c r="AF934" s="100"/>
      <c r="AG934" s="100"/>
      <c r="AH934" s="100"/>
      <c r="AI934" s="100"/>
      <c r="AJ934" s="100"/>
      <c r="AK934" s="100"/>
      <c r="AL934" s="100"/>
      <c r="AM934" s="100"/>
      <c r="AN934" s="100"/>
      <c r="AO934" s="100"/>
      <c r="AP934" s="100"/>
    </row>
    <row r="935" spans="1:42" ht="34.5" hidden="1" customHeight="1">
      <c r="A935" s="100"/>
      <c r="B935" s="101"/>
      <c r="C935" s="100"/>
      <c r="D935" s="100"/>
      <c r="E935" s="100"/>
      <c r="F935" s="100"/>
      <c r="G935" s="102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3"/>
      <c r="T935" s="100"/>
      <c r="U935" s="100"/>
      <c r="V935" s="100"/>
      <c r="W935" s="100"/>
      <c r="X935" s="100"/>
      <c r="Y935" s="100"/>
      <c r="Z935" s="100"/>
      <c r="AA935" s="100"/>
      <c r="AB935" s="100"/>
      <c r="AC935" s="100"/>
      <c r="AD935" s="100"/>
      <c r="AE935" s="100"/>
      <c r="AF935" s="100"/>
      <c r="AG935" s="100"/>
      <c r="AH935" s="100"/>
      <c r="AI935" s="100"/>
      <c r="AJ935" s="100"/>
      <c r="AK935" s="100"/>
      <c r="AL935" s="100"/>
      <c r="AM935" s="100"/>
      <c r="AN935" s="100"/>
      <c r="AO935" s="100"/>
      <c r="AP935" s="100"/>
    </row>
    <row r="936" spans="1:42" ht="34.5" hidden="1" customHeight="1">
      <c r="A936" s="100"/>
      <c r="B936" s="101"/>
      <c r="C936" s="100"/>
      <c r="D936" s="100"/>
      <c r="E936" s="100"/>
      <c r="F936" s="100"/>
      <c r="G936" s="102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3"/>
      <c r="T936" s="100"/>
      <c r="U936" s="100"/>
      <c r="V936" s="100"/>
      <c r="W936" s="100"/>
      <c r="X936" s="100"/>
      <c r="Y936" s="100"/>
      <c r="Z936" s="100"/>
      <c r="AA936" s="100"/>
      <c r="AB936" s="100"/>
      <c r="AC936" s="100"/>
      <c r="AD936" s="100"/>
      <c r="AE936" s="100"/>
      <c r="AF936" s="100"/>
      <c r="AG936" s="100"/>
      <c r="AH936" s="100"/>
      <c r="AI936" s="100"/>
      <c r="AJ936" s="100"/>
      <c r="AK936" s="100"/>
      <c r="AL936" s="100"/>
      <c r="AM936" s="100"/>
      <c r="AN936" s="100"/>
      <c r="AO936" s="100"/>
      <c r="AP936" s="100"/>
    </row>
    <row r="937" spans="1:42" ht="34.5" hidden="1" customHeight="1">
      <c r="A937" s="100"/>
      <c r="B937" s="101"/>
      <c r="C937" s="100"/>
      <c r="D937" s="100"/>
      <c r="E937" s="100"/>
      <c r="F937" s="100"/>
      <c r="G937" s="102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3"/>
      <c r="T937" s="100"/>
      <c r="U937" s="100"/>
      <c r="V937" s="100"/>
      <c r="W937" s="100"/>
      <c r="X937" s="100"/>
      <c r="Y937" s="100"/>
      <c r="Z937" s="100"/>
      <c r="AA937" s="100"/>
      <c r="AB937" s="100"/>
      <c r="AC937" s="100"/>
      <c r="AD937" s="100"/>
      <c r="AE937" s="100"/>
      <c r="AF937" s="100"/>
      <c r="AG937" s="100"/>
      <c r="AH937" s="100"/>
      <c r="AI937" s="100"/>
      <c r="AJ937" s="100"/>
      <c r="AK937" s="100"/>
      <c r="AL937" s="100"/>
      <c r="AM937" s="100"/>
      <c r="AN937" s="100"/>
      <c r="AO937" s="100"/>
      <c r="AP937" s="100"/>
    </row>
    <row r="938" spans="1:42" ht="34.5" hidden="1" customHeight="1">
      <c r="A938" s="100"/>
      <c r="B938" s="101"/>
      <c r="C938" s="100"/>
      <c r="D938" s="100"/>
      <c r="E938" s="100"/>
      <c r="F938" s="100"/>
      <c r="G938" s="102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3"/>
      <c r="T938" s="100"/>
      <c r="U938" s="100"/>
      <c r="V938" s="100"/>
      <c r="W938" s="100"/>
      <c r="X938" s="100"/>
      <c r="Y938" s="100"/>
      <c r="Z938" s="100"/>
      <c r="AA938" s="100"/>
      <c r="AB938" s="100"/>
      <c r="AC938" s="100"/>
      <c r="AD938" s="100"/>
      <c r="AE938" s="100"/>
      <c r="AF938" s="100"/>
      <c r="AG938" s="100"/>
      <c r="AH938" s="100"/>
      <c r="AI938" s="100"/>
      <c r="AJ938" s="100"/>
      <c r="AK938" s="100"/>
      <c r="AL938" s="100"/>
      <c r="AM938" s="100"/>
      <c r="AN938" s="100"/>
      <c r="AO938" s="100"/>
      <c r="AP938" s="100"/>
    </row>
    <row r="939" spans="1:42" ht="34.5" hidden="1" customHeight="1">
      <c r="A939" s="100"/>
      <c r="B939" s="101"/>
      <c r="C939" s="100"/>
      <c r="D939" s="100"/>
      <c r="E939" s="100"/>
      <c r="F939" s="100"/>
      <c r="G939" s="102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3"/>
      <c r="T939" s="100"/>
      <c r="U939" s="100"/>
      <c r="V939" s="100"/>
      <c r="W939" s="100"/>
      <c r="X939" s="100"/>
      <c r="Y939" s="100"/>
      <c r="Z939" s="100"/>
      <c r="AA939" s="100"/>
      <c r="AB939" s="100"/>
      <c r="AC939" s="100"/>
      <c r="AD939" s="100"/>
      <c r="AE939" s="100"/>
      <c r="AF939" s="100"/>
      <c r="AG939" s="100"/>
      <c r="AH939" s="100"/>
      <c r="AI939" s="100"/>
      <c r="AJ939" s="100"/>
      <c r="AK939" s="100"/>
      <c r="AL939" s="100"/>
      <c r="AM939" s="100"/>
      <c r="AN939" s="100"/>
      <c r="AO939" s="100"/>
      <c r="AP939" s="100"/>
    </row>
    <row r="940" spans="1:42" ht="34.5" hidden="1" customHeight="1">
      <c r="A940" s="100"/>
      <c r="B940" s="101"/>
      <c r="C940" s="100"/>
      <c r="D940" s="100"/>
      <c r="E940" s="100"/>
      <c r="F940" s="100"/>
      <c r="G940" s="102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3"/>
      <c r="T940" s="100"/>
      <c r="U940" s="100"/>
      <c r="V940" s="100"/>
      <c r="W940" s="100"/>
      <c r="X940" s="100"/>
      <c r="Y940" s="100"/>
      <c r="Z940" s="100"/>
      <c r="AA940" s="100"/>
      <c r="AB940" s="100"/>
      <c r="AC940" s="100"/>
      <c r="AD940" s="100"/>
      <c r="AE940" s="100"/>
      <c r="AF940" s="100"/>
      <c r="AG940" s="100"/>
      <c r="AH940" s="100"/>
      <c r="AI940" s="100"/>
      <c r="AJ940" s="100"/>
      <c r="AK940" s="100"/>
      <c r="AL940" s="100"/>
      <c r="AM940" s="100"/>
      <c r="AN940" s="100"/>
      <c r="AO940" s="100"/>
      <c r="AP940" s="100"/>
    </row>
    <row r="941" spans="1:42" ht="34.5" hidden="1" customHeight="1">
      <c r="A941" s="100"/>
      <c r="B941" s="101"/>
      <c r="C941" s="100"/>
      <c r="D941" s="100"/>
      <c r="E941" s="100"/>
      <c r="F941" s="100"/>
      <c r="G941" s="102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3"/>
      <c r="T941" s="100"/>
      <c r="U941" s="100"/>
      <c r="V941" s="100"/>
      <c r="W941" s="100"/>
      <c r="X941" s="100"/>
      <c r="Y941" s="100"/>
      <c r="Z941" s="100"/>
      <c r="AA941" s="100"/>
      <c r="AB941" s="100"/>
      <c r="AC941" s="100"/>
      <c r="AD941" s="100"/>
      <c r="AE941" s="100"/>
      <c r="AF941" s="100"/>
      <c r="AG941" s="100"/>
      <c r="AH941" s="100"/>
      <c r="AI941" s="100"/>
      <c r="AJ941" s="100"/>
      <c r="AK941" s="100"/>
      <c r="AL941" s="100"/>
      <c r="AM941" s="100"/>
      <c r="AN941" s="100"/>
      <c r="AO941" s="100"/>
      <c r="AP941" s="100"/>
    </row>
    <row r="942" spans="1:42" ht="34.5" hidden="1" customHeight="1">
      <c r="A942" s="100"/>
      <c r="B942" s="101"/>
      <c r="C942" s="100"/>
      <c r="D942" s="100"/>
      <c r="E942" s="100"/>
      <c r="F942" s="100"/>
      <c r="G942" s="102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3"/>
      <c r="T942" s="100"/>
      <c r="U942" s="100"/>
      <c r="V942" s="100"/>
      <c r="W942" s="100"/>
      <c r="X942" s="100"/>
      <c r="Y942" s="100"/>
      <c r="Z942" s="100"/>
      <c r="AA942" s="100"/>
      <c r="AB942" s="100"/>
      <c r="AC942" s="100"/>
      <c r="AD942" s="100"/>
      <c r="AE942" s="100"/>
      <c r="AF942" s="100"/>
      <c r="AG942" s="100"/>
      <c r="AH942" s="100"/>
      <c r="AI942" s="100"/>
      <c r="AJ942" s="100"/>
      <c r="AK942" s="100"/>
      <c r="AL942" s="100"/>
      <c r="AM942" s="100"/>
      <c r="AN942" s="100"/>
      <c r="AO942" s="100"/>
      <c r="AP942" s="100"/>
    </row>
    <row r="943" spans="1:42" ht="34.5" hidden="1" customHeight="1">
      <c r="A943" s="100"/>
      <c r="B943" s="101"/>
      <c r="C943" s="100"/>
      <c r="D943" s="100"/>
      <c r="E943" s="100"/>
      <c r="F943" s="100"/>
      <c r="G943" s="102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3"/>
      <c r="T943" s="100"/>
      <c r="U943" s="100"/>
      <c r="V943" s="100"/>
      <c r="W943" s="100"/>
      <c r="X943" s="100"/>
      <c r="Y943" s="100"/>
      <c r="Z943" s="100"/>
      <c r="AA943" s="100"/>
      <c r="AB943" s="100"/>
      <c r="AC943" s="100"/>
      <c r="AD943" s="100"/>
      <c r="AE943" s="100"/>
      <c r="AF943" s="100"/>
      <c r="AG943" s="100"/>
      <c r="AH943" s="100"/>
      <c r="AI943" s="100"/>
      <c r="AJ943" s="100"/>
      <c r="AK943" s="100"/>
      <c r="AL943" s="100"/>
      <c r="AM943" s="100"/>
      <c r="AN943" s="100"/>
      <c r="AO943" s="100"/>
      <c r="AP943" s="100"/>
    </row>
    <row r="944" spans="1:42" ht="34.5" hidden="1" customHeight="1">
      <c r="A944" s="100"/>
      <c r="B944" s="101"/>
      <c r="C944" s="100"/>
      <c r="D944" s="100"/>
      <c r="E944" s="100"/>
      <c r="F944" s="100"/>
      <c r="G944" s="102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3"/>
      <c r="T944" s="100"/>
      <c r="U944" s="100"/>
      <c r="V944" s="100"/>
      <c r="W944" s="100"/>
      <c r="X944" s="100"/>
      <c r="Y944" s="100"/>
      <c r="Z944" s="100"/>
      <c r="AA944" s="100"/>
      <c r="AB944" s="100"/>
      <c r="AC944" s="100"/>
      <c r="AD944" s="100"/>
      <c r="AE944" s="100"/>
      <c r="AF944" s="100"/>
      <c r="AG944" s="100"/>
      <c r="AH944" s="100"/>
      <c r="AI944" s="100"/>
      <c r="AJ944" s="100"/>
      <c r="AK944" s="100"/>
      <c r="AL944" s="100"/>
      <c r="AM944" s="100"/>
      <c r="AN944" s="100"/>
      <c r="AO944" s="100"/>
      <c r="AP944" s="100"/>
    </row>
    <row r="945" spans="1:42" ht="34.5" hidden="1" customHeight="1">
      <c r="A945" s="100"/>
      <c r="B945" s="101"/>
      <c r="C945" s="100"/>
      <c r="D945" s="100"/>
      <c r="E945" s="100"/>
      <c r="F945" s="100"/>
      <c r="G945" s="102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3"/>
      <c r="T945" s="100"/>
      <c r="U945" s="100"/>
      <c r="V945" s="100"/>
      <c r="W945" s="100"/>
      <c r="X945" s="100"/>
      <c r="Y945" s="100"/>
      <c r="Z945" s="100"/>
      <c r="AA945" s="100"/>
      <c r="AB945" s="100"/>
      <c r="AC945" s="100"/>
      <c r="AD945" s="100"/>
      <c r="AE945" s="100"/>
      <c r="AF945" s="100"/>
      <c r="AG945" s="100"/>
      <c r="AH945" s="100"/>
      <c r="AI945" s="100"/>
      <c r="AJ945" s="100"/>
      <c r="AK945" s="100"/>
      <c r="AL945" s="100"/>
      <c r="AM945" s="100"/>
      <c r="AN945" s="100"/>
      <c r="AO945" s="100"/>
      <c r="AP945" s="100"/>
    </row>
    <row r="946" spans="1:42" ht="34.5" hidden="1" customHeight="1">
      <c r="A946" s="100"/>
      <c r="B946" s="101"/>
      <c r="C946" s="100"/>
      <c r="D946" s="100"/>
      <c r="E946" s="100"/>
      <c r="F946" s="100"/>
      <c r="G946" s="102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3"/>
      <c r="T946" s="100"/>
      <c r="U946" s="100"/>
      <c r="V946" s="100"/>
      <c r="W946" s="100"/>
      <c r="X946" s="100"/>
      <c r="Y946" s="100"/>
      <c r="Z946" s="100"/>
      <c r="AA946" s="100"/>
      <c r="AB946" s="100"/>
      <c r="AC946" s="100"/>
      <c r="AD946" s="100"/>
      <c r="AE946" s="100"/>
      <c r="AF946" s="100"/>
      <c r="AG946" s="100"/>
      <c r="AH946" s="100"/>
      <c r="AI946" s="100"/>
      <c r="AJ946" s="100"/>
      <c r="AK946" s="100"/>
      <c r="AL946" s="100"/>
      <c r="AM946" s="100"/>
      <c r="AN946" s="100"/>
      <c r="AO946" s="100"/>
      <c r="AP946" s="100"/>
    </row>
    <row r="947" spans="1:42" ht="34.5" hidden="1" customHeight="1">
      <c r="A947" s="100"/>
      <c r="B947" s="101"/>
      <c r="C947" s="100"/>
      <c r="D947" s="100"/>
      <c r="E947" s="100"/>
      <c r="F947" s="100"/>
      <c r="G947" s="102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3"/>
      <c r="T947" s="100"/>
      <c r="U947" s="100"/>
      <c r="V947" s="100"/>
      <c r="W947" s="100"/>
      <c r="X947" s="100"/>
      <c r="Y947" s="100"/>
      <c r="Z947" s="100"/>
      <c r="AA947" s="100"/>
      <c r="AB947" s="100"/>
      <c r="AC947" s="100"/>
      <c r="AD947" s="100"/>
      <c r="AE947" s="100"/>
      <c r="AF947" s="100"/>
      <c r="AG947" s="100"/>
      <c r="AH947" s="100"/>
      <c r="AI947" s="100"/>
      <c r="AJ947" s="100"/>
      <c r="AK947" s="100"/>
      <c r="AL947" s="100"/>
      <c r="AM947" s="100"/>
      <c r="AN947" s="100"/>
      <c r="AO947" s="100"/>
      <c r="AP947" s="100"/>
    </row>
    <row r="948" spans="1:42" ht="34.5" hidden="1" customHeight="1">
      <c r="A948" s="100"/>
      <c r="B948" s="101"/>
      <c r="C948" s="100"/>
      <c r="D948" s="100"/>
      <c r="E948" s="100"/>
      <c r="F948" s="100"/>
      <c r="G948" s="102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3"/>
      <c r="T948" s="100"/>
      <c r="U948" s="100"/>
      <c r="V948" s="100"/>
      <c r="W948" s="100"/>
      <c r="X948" s="100"/>
      <c r="Y948" s="100"/>
      <c r="Z948" s="100"/>
      <c r="AA948" s="100"/>
      <c r="AB948" s="100"/>
      <c r="AC948" s="100"/>
      <c r="AD948" s="100"/>
      <c r="AE948" s="100"/>
      <c r="AF948" s="100"/>
      <c r="AG948" s="100"/>
      <c r="AH948" s="100"/>
      <c r="AI948" s="100"/>
      <c r="AJ948" s="100"/>
      <c r="AK948" s="100"/>
      <c r="AL948" s="100"/>
      <c r="AM948" s="100"/>
      <c r="AN948" s="100"/>
      <c r="AO948" s="100"/>
      <c r="AP948" s="100"/>
    </row>
    <row r="949" spans="1:42" ht="34.5" hidden="1" customHeight="1">
      <c r="A949" s="100"/>
      <c r="B949" s="101"/>
      <c r="C949" s="100"/>
      <c r="D949" s="100"/>
      <c r="E949" s="100"/>
      <c r="F949" s="100"/>
      <c r="G949" s="102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3"/>
      <c r="T949" s="100"/>
      <c r="U949" s="100"/>
      <c r="V949" s="100"/>
      <c r="W949" s="100"/>
      <c r="X949" s="100"/>
      <c r="Y949" s="100"/>
      <c r="Z949" s="100"/>
      <c r="AA949" s="100"/>
      <c r="AB949" s="100"/>
      <c r="AC949" s="100"/>
      <c r="AD949" s="100"/>
      <c r="AE949" s="100"/>
      <c r="AF949" s="100"/>
      <c r="AG949" s="100"/>
      <c r="AH949" s="100"/>
      <c r="AI949" s="100"/>
      <c r="AJ949" s="100"/>
      <c r="AK949" s="100"/>
      <c r="AL949" s="100"/>
      <c r="AM949" s="100"/>
      <c r="AN949" s="100"/>
      <c r="AO949" s="100"/>
      <c r="AP949" s="100"/>
    </row>
    <row r="950" spans="1:42" ht="34.5" hidden="1" customHeight="1">
      <c r="A950" s="100"/>
      <c r="B950" s="101"/>
      <c r="C950" s="100"/>
      <c r="D950" s="100"/>
      <c r="E950" s="100"/>
      <c r="F950" s="100"/>
      <c r="G950" s="102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3"/>
      <c r="T950" s="100"/>
      <c r="U950" s="100"/>
      <c r="V950" s="100"/>
      <c r="W950" s="100"/>
      <c r="X950" s="100"/>
      <c r="Y950" s="100"/>
      <c r="Z950" s="100"/>
      <c r="AA950" s="100"/>
      <c r="AB950" s="100"/>
      <c r="AC950" s="100"/>
      <c r="AD950" s="100"/>
      <c r="AE950" s="100"/>
      <c r="AF950" s="100"/>
      <c r="AG950" s="100"/>
      <c r="AH950" s="100"/>
      <c r="AI950" s="100"/>
      <c r="AJ950" s="100"/>
      <c r="AK950" s="100"/>
      <c r="AL950" s="100"/>
      <c r="AM950" s="100"/>
      <c r="AN950" s="100"/>
      <c r="AO950" s="100"/>
      <c r="AP950" s="100"/>
    </row>
    <row r="951" spans="1:42" ht="34.5" hidden="1" customHeight="1">
      <c r="A951" s="100"/>
      <c r="B951" s="101"/>
      <c r="C951" s="100"/>
      <c r="D951" s="100"/>
      <c r="E951" s="100"/>
      <c r="F951" s="100"/>
      <c r="G951" s="102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3"/>
      <c r="T951" s="100"/>
      <c r="U951" s="100"/>
      <c r="V951" s="100"/>
      <c r="W951" s="100"/>
      <c r="X951" s="100"/>
      <c r="Y951" s="100"/>
      <c r="Z951" s="100"/>
      <c r="AA951" s="100"/>
      <c r="AB951" s="100"/>
      <c r="AC951" s="100"/>
      <c r="AD951" s="100"/>
      <c r="AE951" s="100"/>
      <c r="AF951" s="100"/>
      <c r="AG951" s="100"/>
      <c r="AH951" s="100"/>
      <c r="AI951" s="100"/>
      <c r="AJ951" s="100"/>
      <c r="AK951" s="100"/>
      <c r="AL951" s="100"/>
      <c r="AM951" s="100"/>
      <c r="AN951" s="100"/>
      <c r="AO951" s="100"/>
      <c r="AP951" s="100"/>
    </row>
    <row r="952" spans="1:42" ht="34.5" hidden="1" customHeight="1">
      <c r="A952" s="100"/>
      <c r="B952" s="101"/>
      <c r="C952" s="100"/>
      <c r="D952" s="100"/>
      <c r="E952" s="100"/>
      <c r="F952" s="100"/>
      <c r="G952" s="102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3"/>
      <c r="T952" s="100"/>
      <c r="U952" s="100"/>
      <c r="V952" s="100"/>
      <c r="W952" s="100"/>
      <c r="X952" s="100"/>
      <c r="Y952" s="100"/>
      <c r="Z952" s="100"/>
      <c r="AA952" s="100"/>
      <c r="AB952" s="100"/>
      <c r="AC952" s="100"/>
      <c r="AD952" s="100"/>
      <c r="AE952" s="100"/>
      <c r="AF952" s="100"/>
      <c r="AG952" s="100"/>
      <c r="AH952" s="100"/>
      <c r="AI952" s="100"/>
      <c r="AJ952" s="100"/>
      <c r="AK952" s="100"/>
      <c r="AL952" s="100"/>
      <c r="AM952" s="100"/>
      <c r="AN952" s="100"/>
      <c r="AO952" s="100"/>
      <c r="AP952" s="100"/>
    </row>
    <row r="953" spans="1:42" ht="34.5" hidden="1" customHeight="1">
      <c r="A953" s="100"/>
      <c r="B953" s="101"/>
      <c r="C953" s="100"/>
      <c r="D953" s="100"/>
      <c r="E953" s="100"/>
      <c r="F953" s="100"/>
      <c r="G953" s="102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3"/>
      <c r="T953" s="100"/>
      <c r="U953" s="100"/>
      <c r="V953" s="100"/>
      <c r="W953" s="100"/>
      <c r="X953" s="100"/>
      <c r="Y953" s="100"/>
      <c r="Z953" s="100"/>
      <c r="AA953" s="100"/>
      <c r="AB953" s="100"/>
      <c r="AC953" s="100"/>
      <c r="AD953" s="100"/>
      <c r="AE953" s="100"/>
      <c r="AF953" s="100"/>
      <c r="AG953" s="100"/>
      <c r="AH953" s="100"/>
      <c r="AI953" s="100"/>
      <c r="AJ953" s="100"/>
      <c r="AK953" s="100"/>
      <c r="AL953" s="100"/>
      <c r="AM953" s="100"/>
      <c r="AN953" s="100"/>
      <c r="AO953" s="100"/>
      <c r="AP953" s="100"/>
    </row>
    <row r="954" spans="1:42" ht="34.5" hidden="1" customHeight="1">
      <c r="A954" s="100"/>
      <c r="B954" s="101"/>
      <c r="C954" s="100"/>
      <c r="D954" s="100"/>
      <c r="E954" s="100"/>
      <c r="F954" s="100"/>
      <c r="G954" s="102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3"/>
      <c r="T954" s="100"/>
      <c r="U954" s="100"/>
      <c r="V954" s="100"/>
      <c r="W954" s="100"/>
      <c r="X954" s="100"/>
      <c r="Y954" s="100"/>
      <c r="Z954" s="100"/>
      <c r="AA954" s="100"/>
      <c r="AB954" s="100"/>
      <c r="AC954" s="100"/>
      <c r="AD954" s="100"/>
      <c r="AE954" s="100"/>
      <c r="AF954" s="100"/>
      <c r="AG954" s="100"/>
      <c r="AH954" s="100"/>
      <c r="AI954" s="100"/>
      <c r="AJ954" s="100"/>
      <c r="AK954" s="100"/>
      <c r="AL954" s="100"/>
      <c r="AM954" s="100"/>
      <c r="AN954" s="100"/>
      <c r="AO954" s="100"/>
      <c r="AP954" s="100"/>
    </row>
    <row r="955" spans="1:42" ht="34.5" hidden="1" customHeight="1">
      <c r="A955" s="100"/>
      <c r="B955" s="101"/>
      <c r="C955" s="100"/>
      <c r="D955" s="100"/>
      <c r="E955" s="100"/>
      <c r="F955" s="100"/>
      <c r="G955" s="102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3"/>
      <c r="T955" s="100"/>
      <c r="U955" s="100"/>
      <c r="V955" s="100"/>
      <c r="W955" s="100"/>
      <c r="X955" s="100"/>
      <c r="Y955" s="100"/>
      <c r="Z955" s="100"/>
      <c r="AA955" s="100"/>
      <c r="AB955" s="100"/>
      <c r="AC955" s="100"/>
      <c r="AD955" s="100"/>
      <c r="AE955" s="100"/>
      <c r="AF955" s="100"/>
      <c r="AG955" s="100"/>
      <c r="AH955" s="100"/>
      <c r="AI955" s="100"/>
      <c r="AJ955" s="100"/>
      <c r="AK955" s="100"/>
      <c r="AL955" s="100"/>
      <c r="AM955" s="100"/>
      <c r="AN955" s="100"/>
      <c r="AO955" s="100"/>
      <c r="AP955" s="100"/>
    </row>
    <row r="956" spans="1:42" ht="34.5" hidden="1" customHeight="1">
      <c r="A956" s="100"/>
      <c r="B956" s="101"/>
      <c r="C956" s="100"/>
      <c r="D956" s="100"/>
      <c r="E956" s="100"/>
      <c r="F956" s="100"/>
      <c r="G956" s="102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3"/>
      <c r="T956" s="100"/>
      <c r="U956" s="100"/>
      <c r="V956" s="100"/>
      <c r="W956" s="100"/>
      <c r="X956" s="100"/>
      <c r="Y956" s="100"/>
      <c r="Z956" s="100"/>
      <c r="AA956" s="100"/>
      <c r="AB956" s="100"/>
      <c r="AC956" s="100"/>
      <c r="AD956" s="100"/>
      <c r="AE956" s="100"/>
      <c r="AF956" s="100"/>
      <c r="AG956" s="100"/>
      <c r="AH956" s="100"/>
      <c r="AI956" s="100"/>
      <c r="AJ956" s="100"/>
      <c r="AK956" s="100"/>
      <c r="AL956" s="100"/>
      <c r="AM956" s="100"/>
      <c r="AN956" s="100"/>
      <c r="AO956" s="100"/>
      <c r="AP956" s="100"/>
    </row>
    <row r="957" spans="1:42" ht="34.5" hidden="1" customHeight="1">
      <c r="A957" s="100"/>
      <c r="B957" s="101"/>
      <c r="C957" s="100"/>
      <c r="D957" s="100"/>
      <c r="E957" s="100"/>
      <c r="F957" s="100"/>
      <c r="G957" s="102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3"/>
      <c r="T957" s="100"/>
      <c r="U957" s="100"/>
      <c r="V957" s="100"/>
      <c r="W957" s="100"/>
      <c r="X957" s="100"/>
      <c r="Y957" s="100"/>
      <c r="Z957" s="100"/>
      <c r="AA957" s="100"/>
      <c r="AB957" s="100"/>
      <c r="AC957" s="100"/>
      <c r="AD957" s="100"/>
      <c r="AE957" s="100"/>
      <c r="AF957" s="100"/>
      <c r="AG957" s="100"/>
      <c r="AH957" s="100"/>
      <c r="AI957" s="100"/>
      <c r="AJ957" s="100"/>
      <c r="AK957" s="100"/>
      <c r="AL957" s="100"/>
      <c r="AM957" s="100"/>
      <c r="AN957" s="100"/>
      <c r="AO957" s="100"/>
      <c r="AP957" s="100"/>
    </row>
    <row r="958" spans="1:42" ht="34.5" hidden="1" customHeight="1">
      <c r="A958" s="100"/>
      <c r="B958" s="101"/>
      <c r="C958" s="100"/>
      <c r="D958" s="100"/>
      <c r="E958" s="100"/>
      <c r="F958" s="100"/>
      <c r="G958" s="102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3"/>
      <c r="T958" s="100"/>
      <c r="U958" s="100"/>
      <c r="V958" s="100"/>
      <c r="W958" s="100"/>
      <c r="X958" s="100"/>
      <c r="Y958" s="100"/>
      <c r="Z958" s="100"/>
      <c r="AA958" s="100"/>
      <c r="AB958" s="100"/>
      <c r="AC958" s="100"/>
      <c r="AD958" s="100"/>
      <c r="AE958" s="100"/>
      <c r="AF958" s="100"/>
      <c r="AG958" s="100"/>
      <c r="AH958" s="100"/>
      <c r="AI958" s="100"/>
      <c r="AJ958" s="100"/>
      <c r="AK958" s="100"/>
      <c r="AL958" s="100"/>
      <c r="AM958" s="100"/>
      <c r="AN958" s="100"/>
      <c r="AO958" s="100"/>
      <c r="AP958" s="100"/>
    </row>
    <row r="959" spans="1:42" ht="34.5" hidden="1" customHeight="1">
      <c r="A959" s="100"/>
      <c r="B959" s="101"/>
      <c r="C959" s="100"/>
      <c r="D959" s="100"/>
      <c r="E959" s="100"/>
      <c r="F959" s="100"/>
      <c r="G959" s="102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3"/>
      <c r="T959" s="100"/>
      <c r="U959" s="100"/>
      <c r="V959" s="100"/>
      <c r="W959" s="100"/>
      <c r="X959" s="100"/>
      <c r="Y959" s="100"/>
      <c r="Z959" s="100"/>
      <c r="AA959" s="100"/>
      <c r="AB959" s="100"/>
      <c r="AC959" s="100"/>
      <c r="AD959" s="100"/>
      <c r="AE959" s="100"/>
      <c r="AF959" s="100"/>
      <c r="AG959" s="100"/>
      <c r="AH959" s="100"/>
      <c r="AI959" s="100"/>
      <c r="AJ959" s="100"/>
      <c r="AK959" s="100"/>
      <c r="AL959" s="100"/>
      <c r="AM959" s="100"/>
      <c r="AN959" s="100"/>
      <c r="AO959" s="100"/>
      <c r="AP959" s="100"/>
    </row>
    <row r="960" spans="1:42" ht="34.5" hidden="1" customHeight="1">
      <c r="A960" s="100"/>
      <c r="B960" s="101"/>
      <c r="C960" s="100"/>
      <c r="D960" s="100"/>
      <c r="E960" s="100"/>
      <c r="F960" s="100"/>
      <c r="G960" s="102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3"/>
      <c r="T960" s="100"/>
      <c r="U960" s="100"/>
      <c r="V960" s="100"/>
      <c r="W960" s="100"/>
      <c r="X960" s="100"/>
      <c r="Y960" s="100"/>
      <c r="Z960" s="100"/>
      <c r="AA960" s="100"/>
      <c r="AB960" s="100"/>
      <c r="AC960" s="100"/>
      <c r="AD960" s="100"/>
      <c r="AE960" s="100"/>
      <c r="AF960" s="100"/>
      <c r="AG960" s="100"/>
      <c r="AH960" s="100"/>
      <c r="AI960" s="100"/>
      <c r="AJ960" s="100"/>
      <c r="AK960" s="100"/>
      <c r="AL960" s="100"/>
      <c r="AM960" s="100"/>
      <c r="AN960" s="100"/>
      <c r="AO960" s="100"/>
      <c r="AP960" s="100"/>
    </row>
    <row r="961" spans="1:42" ht="34.5" hidden="1" customHeight="1">
      <c r="A961" s="100"/>
      <c r="B961" s="101"/>
      <c r="C961" s="100"/>
      <c r="D961" s="100"/>
      <c r="E961" s="100"/>
      <c r="F961" s="100"/>
      <c r="G961" s="102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3"/>
      <c r="T961" s="100"/>
      <c r="U961" s="100"/>
      <c r="V961" s="100"/>
      <c r="W961" s="100"/>
      <c r="X961" s="100"/>
      <c r="Y961" s="100"/>
      <c r="Z961" s="100"/>
      <c r="AA961" s="100"/>
      <c r="AB961" s="100"/>
      <c r="AC961" s="100"/>
      <c r="AD961" s="100"/>
      <c r="AE961" s="100"/>
      <c r="AF961" s="100"/>
      <c r="AG961" s="100"/>
      <c r="AH961" s="100"/>
      <c r="AI961" s="100"/>
      <c r="AJ961" s="100"/>
      <c r="AK961" s="100"/>
      <c r="AL961" s="100"/>
      <c r="AM961" s="100"/>
      <c r="AN961" s="100"/>
      <c r="AO961" s="100"/>
      <c r="AP961" s="100"/>
    </row>
    <row r="962" spans="1:42" ht="34.5" hidden="1" customHeight="1">
      <c r="A962" s="100"/>
      <c r="B962" s="101"/>
      <c r="C962" s="100"/>
      <c r="D962" s="100"/>
      <c r="E962" s="100"/>
      <c r="F962" s="100"/>
      <c r="G962" s="102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3"/>
      <c r="T962" s="100"/>
      <c r="U962" s="100"/>
      <c r="V962" s="100"/>
      <c r="W962" s="100"/>
      <c r="X962" s="100"/>
      <c r="Y962" s="100"/>
      <c r="Z962" s="100"/>
      <c r="AA962" s="100"/>
      <c r="AB962" s="100"/>
      <c r="AC962" s="100"/>
      <c r="AD962" s="100"/>
      <c r="AE962" s="100"/>
      <c r="AF962" s="100"/>
      <c r="AG962" s="100"/>
      <c r="AH962" s="100"/>
      <c r="AI962" s="100"/>
      <c r="AJ962" s="100"/>
      <c r="AK962" s="100"/>
      <c r="AL962" s="100"/>
      <c r="AM962" s="100"/>
      <c r="AN962" s="100"/>
      <c r="AO962" s="100"/>
      <c r="AP962" s="100"/>
    </row>
    <row r="963" spans="1:42" ht="34.5" hidden="1" customHeight="1">
      <c r="A963" s="100"/>
      <c r="B963" s="101"/>
      <c r="C963" s="100"/>
      <c r="D963" s="100"/>
      <c r="E963" s="100"/>
      <c r="F963" s="100"/>
      <c r="G963" s="102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3"/>
      <c r="T963" s="100"/>
      <c r="U963" s="100"/>
      <c r="V963" s="100"/>
      <c r="W963" s="100"/>
      <c r="X963" s="100"/>
      <c r="Y963" s="100"/>
      <c r="Z963" s="100"/>
      <c r="AA963" s="100"/>
      <c r="AB963" s="100"/>
      <c r="AC963" s="100"/>
      <c r="AD963" s="100"/>
      <c r="AE963" s="100"/>
      <c r="AF963" s="100"/>
      <c r="AG963" s="100"/>
      <c r="AH963" s="100"/>
      <c r="AI963" s="100"/>
      <c r="AJ963" s="100"/>
      <c r="AK963" s="100"/>
      <c r="AL963" s="100"/>
      <c r="AM963" s="100"/>
      <c r="AN963" s="100"/>
      <c r="AO963" s="100"/>
      <c r="AP963" s="100"/>
    </row>
    <row r="964" spans="1:42" ht="34.5" hidden="1" customHeight="1">
      <c r="A964" s="100"/>
      <c r="B964" s="101"/>
      <c r="C964" s="100"/>
      <c r="D964" s="100"/>
      <c r="E964" s="100"/>
      <c r="F964" s="100"/>
      <c r="G964" s="102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3"/>
      <c r="T964" s="100"/>
      <c r="U964" s="100"/>
      <c r="V964" s="100"/>
      <c r="W964" s="100"/>
      <c r="X964" s="100"/>
      <c r="Y964" s="100"/>
      <c r="Z964" s="100"/>
      <c r="AA964" s="100"/>
      <c r="AB964" s="100"/>
      <c r="AC964" s="100"/>
      <c r="AD964" s="100"/>
      <c r="AE964" s="100"/>
      <c r="AF964" s="100"/>
      <c r="AG964" s="100"/>
      <c r="AH964" s="100"/>
      <c r="AI964" s="100"/>
      <c r="AJ964" s="100"/>
      <c r="AK964" s="100"/>
      <c r="AL964" s="100"/>
      <c r="AM964" s="100"/>
      <c r="AN964" s="100"/>
      <c r="AO964" s="100"/>
      <c r="AP964" s="100"/>
    </row>
    <row r="965" spans="1:42" ht="34.5" hidden="1" customHeight="1">
      <c r="A965" s="100"/>
      <c r="B965" s="101"/>
      <c r="C965" s="100"/>
      <c r="D965" s="100"/>
      <c r="E965" s="100"/>
      <c r="F965" s="100"/>
      <c r="G965" s="102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3"/>
      <c r="T965" s="100"/>
      <c r="U965" s="100"/>
      <c r="V965" s="100"/>
      <c r="W965" s="100"/>
      <c r="X965" s="100"/>
      <c r="Y965" s="100"/>
      <c r="Z965" s="100"/>
      <c r="AA965" s="100"/>
      <c r="AB965" s="100"/>
      <c r="AC965" s="100"/>
      <c r="AD965" s="100"/>
      <c r="AE965" s="100"/>
      <c r="AF965" s="100"/>
      <c r="AG965" s="100"/>
      <c r="AH965" s="100"/>
      <c r="AI965" s="100"/>
      <c r="AJ965" s="100"/>
      <c r="AK965" s="100"/>
      <c r="AL965" s="100"/>
      <c r="AM965" s="100"/>
      <c r="AN965" s="100"/>
      <c r="AO965" s="100"/>
      <c r="AP965" s="100"/>
    </row>
    <row r="966" spans="1:42" ht="34.5" hidden="1" customHeight="1">
      <c r="A966" s="100"/>
      <c r="B966" s="101"/>
      <c r="C966" s="100"/>
      <c r="D966" s="100"/>
      <c r="E966" s="100"/>
      <c r="F966" s="100"/>
      <c r="G966" s="102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3"/>
      <c r="T966" s="100"/>
      <c r="U966" s="100"/>
      <c r="V966" s="100"/>
      <c r="W966" s="100"/>
      <c r="X966" s="100"/>
      <c r="Y966" s="100"/>
      <c r="Z966" s="100"/>
      <c r="AA966" s="100"/>
      <c r="AB966" s="100"/>
      <c r="AC966" s="100"/>
      <c r="AD966" s="100"/>
      <c r="AE966" s="100"/>
      <c r="AF966" s="100"/>
      <c r="AG966" s="100"/>
      <c r="AH966" s="100"/>
      <c r="AI966" s="100"/>
      <c r="AJ966" s="100"/>
      <c r="AK966" s="100"/>
      <c r="AL966" s="100"/>
      <c r="AM966" s="100"/>
      <c r="AN966" s="100"/>
      <c r="AO966" s="100"/>
      <c r="AP966" s="100"/>
    </row>
    <row r="967" spans="1:42" ht="34.5" hidden="1" customHeight="1">
      <c r="A967" s="100"/>
      <c r="B967" s="101"/>
      <c r="C967" s="100"/>
      <c r="D967" s="100"/>
      <c r="E967" s="100"/>
      <c r="F967" s="100"/>
      <c r="G967" s="102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3"/>
      <c r="T967" s="100"/>
      <c r="U967" s="100"/>
      <c r="V967" s="100"/>
      <c r="W967" s="100"/>
      <c r="X967" s="100"/>
      <c r="Y967" s="100"/>
      <c r="Z967" s="100"/>
      <c r="AA967" s="100"/>
      <c r="AB967" s="100"/>
      <c r="AC967" s="100"/>
      <c r="AD967" s="100"/>
      <c r="AE967" s="100"/>
      <c r="AF967" s="100"/>
      <c r="AG967" s="100"/>
      <c r="AH967" s="100"/>
      <c r="AI967" s="100"/>
      <c r="AJ967" s="100"/>
      <c r="AK967" s="100"/>
      <c r="AL967" s="100"/>
      <c r="AM967" s="100"/>
      <c r="AN967" s="100"/>
      <c r="AO967" s="100"/>
      <c r="AP967" s="100"/>
    </row>
    <row r="968" spans="1:42" ht="34.5" hidden="1" customHeight="1">
      <c r="A968" s="100"/>
      <c r="B968" s="101"/>
      <c r="C968" s="100"/>
      <c r="D968" s="100"/>
      <c r="E968" s="100"/>
      <c r="F968" s="100"/>
      <c r="G968" s="102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3"/>
      <c r="T968" s="100"/>
      <c r="U968" s="100"/>
      <c r="V968" s="100"/>
      <c r="W968" s="100"/>
      <c r="X968" s="100"/>
      <c r="Y968" s="100"/>
      <c r="Z968" s="100"/>
      <c r="AA968" s="100"/>
      <c r="AB968" s="100"/>
      <c r="AC968" s="100"/>
      <c r="AD968" s="100"/>
      <c r="AE968" s="100"/>
      <c r="AF968" s="100"/>
      <c r="AG968" s="100"/>
      <c r="AH968" s="100"/>
      <c r="AI968" s="100"/>
      <c r="AJ968" s="100"/>
      <c r="AK968" s="100"/>
      <c r="AL968" s="100"/>
      <c r="AM968" s="100"/>
      <c r="AN968" s="100"/>
      <c r="AO968" s="100"/>
      <c r="AP968" s="100"/>
    </row>
    <row r="969" spans="1:42" ht="34.5" hidden="1" customHeight="1">
      <c r="A969" s="100"/>
      <c r="B969" s="101"/>
      <c r="C969" s="100"/>
      <c r="D969" s="100"/>
      <c r="E969" s="100"/>
      <c r="F969" s="100"/>
      <c r="G969" s="102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3"/>
      <c r="T969" s="100"/>
      <c r="U969" s="100"/>
      <c r="V969" s="100"/>
      <c r="W969" s="100"/>
      <c r="X969" s="100"/>
      <c r="Y969" s="100"/>
      <c r="Z969" s="100"/>
      <c r="AA969" s="100"/>
      <c r="AB969" s="100"/>
      <c r="AC969" s="100"/>
      <c r="AD969" s="100"/>
      <c r="AE969" s="100"/>
      <c r="AF969" s="100"/>
      <c r="AG969" s="100"/>
      <c r="AH969" s="100"/>
      <c r="AI969" s="100"/>
      <c r="AJ969" s="100"/>
      <c r="AK969" s="100"/>
      <c r="AL969" s="100"/>
      <c r="AM969" s="100"/>
      <c r="AN969" s="100"/>
      <c r="AO969" s="100"/>
      <c r="AP969" s="100"/>
    </row>
    <row r="970" spans="1:42" ht="34.5" hidden="1" customHeight="1">
      <c r="A970" s="100"/>
      <c r="B970" s="101"/>
      <c r="C970" s="100"/>
      <c r="D970" s="100"/>
      <c r="E970" s="100"/>
      <c r="F970" s="100"/>
      <c r="G970" s="102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3"/>
      <c r="T970" s="100"/>
      <c r="U970" s="100"/>
      <c r="V970" s="100"/>
      <c r="W970" s="100"/>
      <c r="X970" s="100"/>
      <c r="Y970" s="100"/>
      <c r="Z970" s="100"/>
      <c r="AA970" s="100"/>
      <c r="AB970" s="100"/>
      <c r="AC970" s="100"/>
      <c r="AD970" s="100"/>
      <c r="AE970" s="100"/>
      <c r="AF970" s="100"/>
      <c r="AG970" s="100"/>
      <c r="AH970" s="100"/>
      <c r="AI970" s="100"/>
      <c r="AJ970" s="100"/>
      <c r="AK970" s="100"/>
      <c r="AL970" s="100"/>
      <c r="AM970" s="100"/>
      <c r="AN970" s="100"/>
      <c r="AO970" s="100"/>
      <c r="AP970" s="100"/>
    </row>
    <row r="971" spans="1:42" ht="34.5" hidden="1" customHeight="1">
      <c r="A971" s="100"/>
      <c r="B971" s="101"/>
      <c r="C971" s="100"/>
      <c r="D971" s="100"/>
      <c r="E971" s="100"/>
      <c r="F971" s="100"/>
      <c r="G971" s="102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3"/>
      <c r="T971" s="100"/>
      <c r="U971" s="100"/>
      <c r="V971" s="100"/>
      <c r="W971" s="100"/>
      <c r="X971" s="100"/>
      <c r="Y971" s="100"/>
      <c r="Z971" s="100"/>
      <c r="AA971" s="100"/>
      <c r="AB971" s="100"/>
      <c r="AC971" s="100"/>
      <c r="AD971" s="100"/>
      <c r="AE971" s="100"/>
      <c r="AF971" s="100"/>
      <c r="AG971" s="100"/>
      <c r="AH971" s="100"/>
      <c r="AI971" s="100"/>
      <c r="AJ971" s="100"/>
      <c r="AK971" s="100"/>
      <c r="AL971" s="100"/>
      <c r="AM971" s="100"/>
      <c r="AN971" s="100"/>
      <c r="AO971" s="100"/>
      <c r="AP971" s="100"/>
    </row>
    <row r="972" spans="1:42" ht="34.5" hidden="1" customHeight="1">
      <c r="A972" s="100"/>
      <c r="B972" s="101"/>
      <c r="C972" s="100"/>
      <c r="D972" s="100"/>
      <c r="E972" s="100"/>
      <c r="F972" s="100"/>
      <c r="G972" s="102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3"/>
      <c r="T972" s="100"/>
      <c r="U972" s="100"/>
      <c r="V972" s="100"/>
      <c r="W972" s="100"/>
      <c r="X972" s="100"/>
      <c r="Y972" s="100"/>
      <c r="Z972" s="100"/>
      <c r="AA972" s="100"/>
      <c r="AB972" s="100"/>
      <c r="AC972" s="100"/>
      <c r="AD972" s="100"/>
      <c r="AE972" s="100"/>
      <c r="AF972" s="100"/>
      <c r="AG972" s="100"/>
      <c r="AH972" s="100"/>
      <c r="AI972" s="100"/>
      <c r="AJ972" s="100"/>
      <c r="AK972" s="100"/>
      <c r="AL972" s="100"/>
      <c r="AM972" s="100"/>
      <c r="AN972" s="100"/>
      <c r="AO972" s="100"/>
      <c r="AP972" s="100"/>
    </row>
    <row r="973" spans="1:42" ht="34.5" hidden="1" customHeight="1">
      <c r="A973" s="100"/>
      <c r="B973" s="101"/>
      <c r="C973" s="100"/>
      <c r="D973" s="100"/>
      <c r="E973" s="100"/>
      <c r="F973" s="100"/>
      <c r="G973" s="102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3"/>
      <c r="T973" s="100"/>
      <c r="U973" s="100"/>
      <c r="V973" s="100"/>
      <c r="W973" s="100"/>
      <c r="X973" s="100"/>
      <c r="Y973" s="100"/>
      <c r="Z973" s="100"/>
      <c r="AA973" s="100"/>
      <c r="AB973" s="100"/>
      <c r="AC973" s="100"/>
      <c r="AD973" s="100"/>
      <c r="AE973" s="100"/>
      <c r="AF973" s="100"/>
      <c r="AG973" s="100"/>
      <c r="AH973" s="100"/>
      <c r="AI973" s="100"/>
      <c r="AJ973" s="100"/>
      <c r="AK973" s="100"/>
      <c r="AL973" s="100"/>
      <c r="AM973" s="100"/>
      <c r="AN973" s="100"/>
      <c r="AO973" s="100"/>
      <c r="AP973" s="100"/>
    </row>
    <row r="974" spans="1:42" ht="34.5" hidden="1" customHeight="1">
      <c r="A974" s="100"/>
      <c r="B974" s="101"/>
      <c r="C974" s="100"/>
      <c r="D974" s="100"/>
      <c r="E974" s="100"/>
      <c r="F974" s="100"/>
      <c r="G974" s="102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3"/>
      <c r="T974" s="100"/>
      <c r="U974" s="100"/>
      <c r="V974" s="100"/>
      <c r="W974" s="100"/>
      <c r="X974" s="100"/>
      <c r="Y974" s="100"/>
      <c r="Z974" s="100"/>
      <c r="AA974" s="100"/>
      <c r="AB974" s="100"/>
      <c r="AC974" s="100"/>
      <c r="AD974" s="100"/>
      <c r="AE974" s="100"/>
      <c r="AF974" s="100"/>
      <c r="AG974" s="100"/>
      <c r="AH974" s="100"/>
      <c r="AI974" s="100"/>
      <c r="AJ974" s="100"/>
      <c r="AK974" s="100"/>
      <c r="AL974" s="100"/>
      <c r="AM974" s="100"/>
      <c r="AN974" s="100"/>
      <c r="AO974" s="100"/>
      <c r="AP974" s="100"/>
    </row>
    <row r="975" spans="1:42" ht="34.5" hidden="1" customHeight="1">
      <c r="A975" s="100"/>
      <c r="B975" s="101"/>
      <c r="C975" s="100"/>
      <c r="D975" s="100"/>
      <c r="E975" s="100"/>
      <c r="F975" s="100"/>
      <c r="G975" s="102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3"/>
      <c r="T975" s="100"/>
      <c r="U975" s="100"/>
      <c r="V975" s="100"/>
      <c r="W975" s="100"/>
      <c r="X975" s="100"/>
      <c r="Y975" s="100"/>
      <c r="Z975" s="100"/>
      <c r="AA975" s="100"/>
      <c r="AB975" s="100"/>
      <c r="AC975" s="100"/>
      <c r="AD975" s="100"/>
      <c r="AE975" s="100"/>
      <c r="AF975" s="100"/>
      <c r="AG975" s="100"/>
      <c r="AH975" s="100"/>
      <c r="AI975" s="100"/>
      <c r="AJ975" s="100"/>
      <c r="AK975" s="100"/>
      <c r="AL975" s="100"/>
      <c r="AM975" s="100"/>
      <c r="AN975" s="100"/>
      <c r="AO975" s="100"/>
      <c r="AP975" s="100"/>
    </row>
    <row r="976" spans="1:42" ht="34.5" hidden="1" customHeight="1">
      <c r="A976" s="100"/>
      <c r="B976" s="101"/>
      <c r="C976" s="100"/>
      <c r="D976" s="100"/>
      <c r="E976" s="100"/>
      <c r="F976" s="100"/>
      <c r="G976" s="102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3"/>
      <c r="T976" s="100"/>
      <c r="U976" s="100"/>
      <c r="V976" s="100"/>
      <c r="W976" s="100"/>
      <c r="X976" s="100"/>
      <c r="Y976" s="100"/>
      <c r="Z976" s="100"/>
      <c r="AA976" s="100"/>
      <c r="AB976" s="100"/>
      <c r="AC976" s="100"/>
      <c r="AD976" s="100"/>
      <c r="AE976" s="100"/>
      <c r="AF976" s="100"/>
      <c r="AG976" s="100"/>
      <c r="AH976" s="100"/>
      <c r="AI976" s="100"/>
      <c r="AJ976" s="100"/>
      <c r="AK976" s="100"/>
      <c r="AL976" s="100"/>
      <c r="AM976" s="100"/>
      <c r="AN976" s="100"/>
      <c r="AO976" s="100"/>
      <c r="AP976" s="100"/>
    </row>
    <row r="977" spans="1:42" ht="34.5" hidden="1" customHeight="1">
      <c r="A977" s="100"/>
      <c r="B977" s="101"/>
      <c r="C977" s="100"/>
      <c r="D977" s="100"/>
      <c r="E977" s="100"/>
      <c r="F977" s="100"/>
      <c r="G977" s="102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3"/>
      <c r="T977" s="100"/>
      <c r="U977" s="100"/>
      <c r="V977" s="100"/>
      <c r="W977" s="100"/>
      <c r="X977" s="100"/>
      <c r="Y977" s="100"/>
      <c r="Z977" s="100"/>
      <c r="AA977" s="100"/>
      <c r="AB977" s="100"/>
      <c r="AC977" s="100"/>
      <c r="AD977" s="100"/>
      <c r="AE977" s="100"/>
      <c r="AF977" s="100"/>
      <c r="AG977" s="100"/>
      <c r="AH977" s="100"/>
      <c r="AI977" s="100"/>
      <c r="AJ977" s="100"/>
      <c r="AK977" s="100"/>
      <c r="AL977" s="100"/>
      <c r="AM977" s="100"/>
      <c r="AN977" s="100"/>
      <c r="AO977" s="100"/>
      <c r="AP977" s="100"/>
    </row>
    <row r="978" spans="1:42" ht="34.5" hidden="1" customHeight="1">
      <c r="A978" s="100"/>
      <c r="B978" s="101"/>
      <c r="C978" s="100"/>
      <c r="D978" s="100"/>
      <c r="E978" s="100"/>
      <c r="F978" s="100"/>
      <c r="G978" s="102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3"/>
      <c r="T978" s="100"/>
      <c r="U978" s="100"/>
      <c r="V978" s="100"/>
      <c r="W978" s="100"/>
      <c r="X978" s="100"/>
      <c r="Y978" s="100"/>
      <c r="Z978" s="100"/>
      <c r="AA978" s="100"/>
      <c r="AB978" s="100"/>
      <c r="AC978" s="100"/>
      <c r="AD978" s="100"/>
      <c r="AE978" s="100"/>
      <c r="AF978" s="100"/>
      <c r="AG978" s="100"/>
      <c r="AH978" s="100"/>
      <c r="AI978" s="100"/>
      <c r="AJ978" s="100"/>
      <c r="AK978" s="100"/>
      <c r="AL978" s="100"/>
      <c r="AM978" s="100"/>
      <c r="AN978" s="100"/>
      <c r="AO978" s="100"/>
      <c r="AP978" s="100"/>
    </row>
    <row r="979" spans="1:42" ht="34.5" hidden="1" customHeight="1">
      <c r="A979" s="100"/>
      <c r="B979" s="101"/>
      <c r="C979" s="100"/>
      <c r="D979" s="100"/>
      <c r="E979" s="100"/>
      <c r="F979" s="100"/>
      <c r="G979" s="102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3"/>
      <c r="T979" s="100"/>
      <c r="U979" s="100"/>
      <c r="V979" s="100"/>
      <c r="W979" s="100"/>
      <c r="X979" s="100"/>
      <c r="Y979" s="100"/>
      <c r="Z979" s="100"/>
      <c r="AA979" s="100"/>
      <c r="AB979" s="100"/>
      <c r="AC979" s="100"/>
      <c r="AD979" s="100"/>
      <c r="AE979" s="100"/>
      <c r="AF979" s="100"/>
      <c r="AG979" s="100"/>
      <c r="AH979" s="100"/>
      <c r="AI979" s="100"/>
      <c r="AJ979" s="100"/>
      <c r="AK979" s="100"/>
      <c r="AL979" s="100"/>
      <c r="AM979" s="100"/>
      <c r="AN979" s="100"/>
      <c r="AO979" s="100"/>
      <c r="AP979" s="100"/>
    </row>
    <row r="980" spans="1:42" ht="34.5" hidden="1" customHeight="1">
      <c r="A980" s="100"/>
      <c r="B980" s="101"/>
      <c r="C980" s="100"/>
      <c r="D980" s="100"/>
      <c r="E980" s="100"/>
      <c r="F980" s="100"/>
      <c r="G980" s="102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3"/>
      <c r="T980" s="100"/>
      <c r="U980" s="100"/>
      <c r="V980" s="100"/>
      <c r="W980" s="100"/>
      <c r="X980" s="100"/>
      <c r="Y980" s="100"/>
      <c r="Z980" s="100"/>
      <c r="AA980" s="100"/>
      <c r="AB980" s="100"/>
      <c r="AC980" s="100"/>
      <c r="AD980" s="100"/>
      <c r="AE980" s="100"/>
      <c r="AF980" s="100"/>
      <c r="AG980" s="100"/>
      <c r="AH980" s="100"/>
      <c r="AI980" s="100"/>
      <c r="AJ980" s="100"/>
      <c r="AK980" s="100"/>
      <c r="AL980" s="100"/>
      <c r="AM980" s="100"/>
      <c r="AN980" s="100"/>
      <c r="AO980" s="100"/>
      <c r="AP980" s="100"/>
    </row>
    <row r="981" spans="1:42" ht="34.5" hidden="1" customHeight="1">
      <c r="A981" s="100"/>
      <c r="B981" s="101"/>
      <c r="C981" s="100"/>
      <c r="D981" s="100"/>
      <c r="E981" s="100"/>
      <c r="F981" s="100"/>
      <c r="G981" s="102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3"/>
      <c r="T981" s="100"/>
      <c r="U981" s="100"/>
      <c r="V981" s="100"/>
      <c r="W981" s="100"/>
      <c r="X981" s="100"/>
      <c r="Y981" s="100"/>
      <c r="Z981" s="100"/>
      <c r="AA981" s="100"/>
      <c r="AB981" s="100"/>
      <c r="AC981" s="100"/>
      <c r="AD981" s="100"/>
      <c r="AE981" s="100"/>
      <c r="AF981" s="100"/>
      <c r="AG981" s="100"/>
      <c r="AH981" s="100"/>
      <c r="AI981" s="100"/>
      <c r="AJ981" s="100"/>
      <c r="AK981" s="100"/>
      <c r="AL981" s="100"/>
      <c r="AM981" s="100"/>
      <c r="AN981" s="100"/>
      <c r="AO981" s="100"/>
      <c r="AP981" s="100"/>
    </row>
    <row r="982" spans="1:42" ht="34.5" hidden="1" customHeight="1">
      <c r="A982" s="100"/>
      <c r="B982" s="101"/>
      <c r="C982" s="100"/>
      <c r="D982" s="100"/>
      <c r="E982" s="100"/>
      <c r="F982" s="100"/>
      <c r="G982" s="102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3"/>
      <c r="T982" s="100"/>
      <c r="U982" s="100"/>
      <c r="V982" s="100"/>
      <c r="W982" s="100"/>
      <c r="X982" s="100"/>
      <c r="Y982" s="100"/>
      <c r="Z982" s="100"/>
      <c r="AA982" s="100"/>
      <c r="AB982" s="100"/>
      <c r="AC982" s="100"/>
      <c r="AD982" s="100"/>
      <c r="AE982" s="100"/>
      <c r="AF982" s="100"/>
      <c r="AG982" s="100"/>
      <c r="AH982" s="100"/>
      <c r="AI982" s="100"/>
      <c r="AJ982" s="100"/>
      <c r="AK982" s="100"/>
      <c r="AL982" s="100"/>
      <c r="AM982" s="100"/>
      <c r="AN982" s="100"/>
      <c r="AO982" s="100"/>
      <c r="AP982" s="100"/>
    </row>
    <row r="983" spans="1:42" ht="34.5" hidden="1" customHeight="1">
      <c r="A983" s="100"/>
      <c r="B983" s="101"/>
      <c r="C983" s="100"/>
      <c r="D983" s="100"/>
      <c r="E983" s="100"/>
      <c r="F983" s="100"/>
      <c r="G983" s="102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3"/>
      <c r="T983" s="100"/>
      <c r="U983" s="100"/>
      <c r="V983" s="100"/>
      <c r="W983" s="100"/>
      <c r="X983" s="100"/>
      <c r="Y983" s="100"/>
      <c r="Z983" s="100"/>
      <c r="AA983" s="100"/>
      <c r="AB983" s="100"/>
      <c r="AC983" s="100"/>
      <c r="AD983" s="100"/>
      <c r="AE983" s="100"/>
      <c r="AF983" s="100"/>
      <c r="AG983" s="100"/>
      <c r="AH983" s="100"/>
      <c r="AI983" s="100"/>
      <c r="AJ983" s="100"/>
      <c r="AK983" s="100"/>
      <c r="AL983" s="100"/>
      <c r="AM983" s="100"/>
      <c r="AN983" s="100"/>
      <c r="AO983" s="100"/>
      <c r="AP983" s="100"/>
    </row>
    <row r="984" spans="1:42" ht="34.5" hidden="1" customHeight="1">
      <c r="A984" s="100"/>
      <c r="B984" s="101"/>
      <c r="C984" s="100"/>
      <c r="D984" s="100"/>
      <c r="E984" s="100"/>
      <c r="F984" s="100"/>
      <c r="G984" s="102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3"/>
      <c r="T984" s="100"/>
      <c r="U984" s="100"/>
      <c r="V984" s="100"/>
      <c r="W984" s="100"/>
      <c r="X984" s="100"/>
      <c r="Y984" s="100"/>
      <c r="Z984" s="100"/>
      <c r="AA984" s="100"/>
      <c r="AB984" s="100"/>
      <c r="AC984" s="100"/>
      <c r="AD984" s="100"/>
      <c r="AE984" s="100"/>
      <c r="AF984" s="100"/>
      <c r="AG984" s="100"/>
      <c r="AH984" s="100"/>
      <c r="AI984" s="100"/>
      <c r="AJ984" s="100"/>
      <c r="AK984" s="100"/>
      <c r="AL984" s="100"/>
      <c r="AM984" s="100"/>
      <c r="AN984" s="100"/>
      <c r="AO984" s="100"/>
      <c r="AP984" s="100"/>
    </row>
    <row r="985" spans="1:42" ht="34.5" hidden="1" customHeight="1">
      <c r="A985" s="100"/>
      <c r="B985" s="101"/>
      <c r="C985" s="100"/>
      <c r="D985" s="100"/>
      <c r="E985" s="100"/>
      <c r="F985" s="100"/>
      <c r="G985" s="102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3"/>
      <c r="T985" s="100"/>
      <c r="U985" s="100"/>
      <c r="V985" s="100"/>
      <c r="W985" s="100"/>
      <c r="X985" s="100"/>
      <c r="Y985" s="100"/>
      <c r="Z985" s="100"/>
      <c r="AA985" s="100"/>
      <c r="AB985" s="100"/>
      <c r="AC985" s="100"/>
      <c r="AD985" s="100"/>
      <c r="AE985" s="100"/>
      <c r="AF985" s="100"/>
      <c r="AG985" s="100"/>
      <c r="AH985" s="100"/>
      <c r="AI985" s="100"/>
      <c r="AJ985" s="100"/>
      <c r="AK985" s="100"/>
      <c r="AL985" s="100"/>
      <c r="AM985" s="100"/>
      <c r="AN985" s="100"/>
      <c r="AO985" s="100"/>
      <c r="AP985" s="100"/>
    </row>
    <row r="986" spans="1:42" ht="34.5" hidden="1" customHeight="1">
      <c r="A986" s="100"/>
      <c r="B986" s="101"/>
      <c r="C986" s="100"/>
      <c r="D986" s="100"/>
      <c r="E986" s="100"/>
      <c r="F986" s="100"/>
      <c r="G986" s="102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3"/>
      <c r="T986" s="100"/>
      <c r="U986" s="100"/>
      <c r="V986" s="100"/>
      <c r="W986" s="100"/>
      <c r="X986" s="100"/>
      <c r="Y986" s="100"/>
      <c r="Z986" s="100"/>
      <c r="AA986" s="100"/>
      <c r="AB986" s="100"/>
      <c r="AC986" s="100"/>
      <c r="AD986" s="100"/>
      <c r="AE986" s="100"/>
      <c r="AF986" s="100"/>
      <c r="AG986" s="100"/>
      <c r="AH986" s="100"/>
      <c r="AI986" s="100"/>
      <c r="AJ986" s="100"/>
      <c r="AK986" s="100"/>
      <c r="AL986" s="100"/>
      <c r="AM986" s="100"/>
      <c r="AN986" s="100"/>
      <c r="AO986" s="100"/>
      <c r="AP986" s="100"/>
    </row>
    <row r="987" spans="1:42" ht="34.5" hidden="1" customHeight="1">
      <c r="A987" s="100"/>
      <c r="B987" s="101"/>
      <c r="C987" s="100"/>
      <c r="D987" s="100"/>
      <c r="E987" s="100"/>
      <c r="F987" s="100"/>
      <c r="G987" s="102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3"/>
      <c r="T987" s="100"/>
      <c r="U987" s="100"/>
      <c r="V987" s="100"/>
      <c r="W987" s="100"/>
      <c r="X987" s="100"/>
      <c r="Y987" s="100"/>
      <c r="Z987" s="100"/>
      <c r="AA987" s="100"/>
      <c r="AB987" s="100"/>
      <c r="AC987" s="100"/>
      <c r="AD987" s="100"/>
      <c r="AE987" s="100"/>
      <c r="AF987" s="100"/>
      <c r="AG987" s="100"/>
      <c r="AH987" s="100"/>
      <c r="AI987" s="100"/>
      <c r="AJ987" s="100"/>
      <c r="AK987" s="100"/>
      <c r="AL987" s="100"/>
      <c r="AM987" s="100"/>
      <c r="AN987" s="100"/>
      <c r="AO987" s="100"/>
      <c r="AP987" s="100"/>
    </row>
    <row r="988" spans="1:42" ht="34.5" hidden="1" customHeight="1">
      <c r="A988" s="100"/>
      <c r="B988" s="101"/>
      <c r="C988" s="100"/>
      <c r="D988" s="100"/>
      <c r="E988" s="100"/>
      <c r="F988" s="100"/>
      <c r="G988" s="102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3"/>
      <c r="T988" s="100"/>
      <c r="U988" s="100"/>
      <c r="V988" s="100"/>
      <c r="W988" s="100"/>
      <c r="X988" s="100"/>
      <c r="Y988" s="100"/>
      <c r="Z988" s="100"/>
      <c r="AA988" s="100"/>
      <c r="AB988" s="100"/>
      <c r="AC988" s="100"/>
      <c r="AD988" s="100"/>
      <c r="AE988" s="100"/>
      <c r="AF988" s="100"/>
      <c r="AG988" s="100"/>
      <c r="AH988" s="100"/>
      <c r="AI988" s="100"/>
      <c r="AJ988" s="100"/>
      <c r="AK988" s="100"/>
      <c r="AL988" s="100"/>
      <c r="AM988" s="100"/>
      <c r="AN988" s="100"/>
      <c r="AO988" s="100"/>
      <c r="AP988" s="100"/>
    </row>
    <row r="989" spans="1:42" ht="34.5" hidden="1" customHeight="1">
      <c r="A989" s="100"/>
      <c r="B989" s="101"/>
      <c r="C989" s="100"/>
      <c r="D989" s="100"/>
      <c r="E989" s="100"/>
      <c r="F989" s="100"/>
      <c r="G989" s="102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3"/>
      <c r="T989" s="100"/>
      <c r="U989" s="100"/>
      <c r="V989" s="100"/>
      <c r="W989" s="100"/>
      <c r="X989" s="100"/>
      <c r="Y989" s="100"/>
      <c r="Z989" s="100"/>
      <c r="AA989" s="100"/>
      <c r="AB989" s="100"/>
      <c r="AC989" s="100"/>
      <c r="AD989" s="100"/>
      <c r="AE989" s="100"/>
      <c r="AF989" s="100"/>
      <c r="AG989" s="100"/>
      <c r="AH989" s="100"/>
      <c r="AI989" s="100"/>
      <c r="AJ989" s="100"/>
      <c r="AK989" s="100"/>
      <c r="AL989" s="100"/>
      <c r="AM989" s="100"/>
      <c r="AN989" s="100"/>
      <c r="AO989" s="100"/>
      <c r="AP989" s="100"/>
    </row>
    <row r="990" spans="1:42" ht="34.5" hidden="1" customHeight="1">
      <c r="A990" s="100"/>
      <c r="B990" s="101"/>
      <c r="C990" s="100"/>
      <c r="D990" s="100"/>
      <c r="E990" s="100"/>
      <c r="F990" s="100"/>
      <c r="G990" s="102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3"/>
      <c r="T990" s="100"/>
      <c r="U990" s="100"/>
      <c r="V990" s="100"/>
      <c r="W990" s="100"/>
      <c r="X990" s="100"/>
      <c r="Y990" s="100"/>
      <c r="Z990" s="100"/>
      <c r="AA990" s="100"/>
      <c r="AB990" s="100"/>
      <c r="AC990" s="100"/>
      <c r="AD990" s="100"/>
      <c r="AE990" s="100"/>
      <c r="AF990" s="100"/>
      <c r="AG990" s="100"/>
      <c r="AH990" s="100"/>
      <c r="AI990" s="100"/>
      <c r="AJ990" s="100"/>
      <c r="AK990" s="100"/>
      <c r="AL990" s="100"/>
      <c r="AM990" s="100"/>
      <c r="AN990" s="100"/>
      <c r="AO990" s="100"/>
      <c r="AP990" s="100"/>
    </row>
    <row r="991" spans="1:42" ht="34.5" hidden="1" customHeight="1">
      <c r="A991" s="100"/>
      <c r="B991" s="101"/>
      <c r="C991" s="100"/>
      <c r="D991" s="100"/>
      <c r="E991" s="100"/>
      <c r="F991" s="100"/>
      <c r="G991" s="102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3"/>
      <c r="T991" s="100"/>
      <c r="U991" s="100"/>
      <c r="V991" s="100"/>
      <c r="W991" s="100"/>
      <c r="X991" s="100"/>
      <c r="Y991" s="100"/>
      <c r="Z991" s="100"/>
      <c r="AA991" s="100"/>
      <c r="AB991" s="100"/>
      <c r="AC991" s="100"/>
      <c r="AD991" s="100"/>
      <c r="AE991" s="100"/>
      <c r="AF991" s="100"/>
      <c r="AG991" s="100"/>
      <c r="AH991" s="100"/>
      <c r="AI991" s="100"/>
      <c r="AJ991" s="100"/>
      <c r="AK991" s="100"/>
      <c r="AL991" s="100"/>
      <c r="AM991" s="100"/>
      <c r="AN991" s="100"/>
      <c r="AO991" s="100"/>
      <c r="AP991" s="100"/>
    </row>
    <row r="992" spans="1:42" ht="34.5" hidden="1" customHeight="1">
      <c r="A992" s="100"/>
      <c r="B992" s="101"/>
      <c r="C992" s="100"/>
      <c r="D992" s="100"/>
      <c r="E992" s="100"/>
      <c r="F992" s="100"/>
      <c r="G992" s="102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3"/>
      <c r="T992" s="100"/>
      <c r="U992" s="100"/>
      <c r="V992" s="100"/>
      <c r="W992" s="100"/>
      <c r="X992" s="100"/>
      <c r="Y992" s="100"/>
      <c r="Z992" s="100"/>
      <c r="AA992" s="100"/>
      <c r="AB992" s="100"/>
      <c r="AC992" s="100"/>
      <c r="AD992" s="100"/>
      <c r="AE992" s="100"/>
      <c r="AF992" s="100"/>
      <c r="AG992" s="100"/>
      <c r="AH992" s="100"/>
      <c r="AI992" s="100"/>
      <c r="AJ992" s="100"/>
      <c r="AK992" s="100"/>
      <c r="AL992" s="100"/>
      <c r="AM992" s="100"/>
      <c r="AN992" s="100"/>
      <c r="AO992" s="100"/>
      <c r="AP992" s="100"/>
    </row>
    <row r="993" spans="1:42" ht="34.5" hidden="1" customHeight="1">
      <c r="A993" s="100"/>
      <c r="B993" s="101"/>
      <c r="C993" s="100"/>
      <c r="D993" s="100"/>
      <c r="E993" s="100"/>
      <c r="F993" s="100"/>
      <c r="G993" s="102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3"/>
      <c r="T993" s="100"/>
      <c r="U993" s="100"/>
      <c r="V993" s="100"/>
      <c r="W993" s="100"/>
      <c r="X993" s="100"/>
      <c r="Y993" s="100"/>
      <c r="Z993" s="100"/>
      <c r="AA993" s="100"/>
      <c r="AB993" s="100"/>
      <c r="AC993" s="100"/>
      <c r="AD993" s="100"/>
      <c r="AE993" s="100"/>
      <c r="AF993" s="100"/>
      <c r="AG993" s="100"/>
      <c r="AH993" s="100"/>
      <c r="AI993" s="100"/>
      <c r="AJ993" s="100"/>
      <c r="AK993" s="100"/>
      <c r="AL993" s="100"/>
      <c r="AM993" s="100"/>
      <c r="AN993" s="100"/>
      <c r="AO993" s="100"/>
      <c r="AP993" s="100"/>
    </row>
    <row r="994" spans="1:42" ht="34.5" hidden="1" customHeight="1">
      <c r="A994" s="100"/>
      <c r="B994" s="101"/>
      <c r="C994" s="100"/>
      <c r="D994" s="100"/>
      <c r="E994" s="100"/>
      <c r="F994" s="100"/>
      <c r="G994" s="102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3"/>
      <c r="T994" s="100"/>
      <c r="U994" s="100"/>
      <c r="V994" s="100"/>
      <c r="W994" s="100"/>
      <c r="X994" s="100"/>
      <c r="Y994" s="100"/>
      <c r="Z994" s="100"/>
      <c r="AA994" s="100"/>
      <c r="AB994" s="100"/>
      <c r="AC994" s="100"/>
      <c r="AD994" s="100"/>
      <c r="AE994" s="100"/>
      <c r="AF994" s="100"/>
      <c r="AG994" s="100"/>
      <c r="AH994" s="100"/>
      <c r="AI994" s="100"/>
      <c r="AJ994" s="100"/>
      <c r="AK994" s="100"/>
      <c r="AL994" s="100"/>
      <c r="AM994" s="100"/>
      <c r="AN994" s="100"/>
      <c r="AO994" s="100"/>
      <c r="AP994" s="100"/>
    </row>
    <row r="995" spans="1:42" ht="34.5" hidden="1" customHeight="1">
      <c r="A995" s="100"/>
      <c r="B995" s="101"/>
      <c r="C995" s="100"/>
      <c r="D995" s="100"/>
      <c r="E995" s="100"/>
      <c r="F995" s="100"/>
      <c r="G995" s="102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3"/>
      <c r="T995" s="100"/>
      <c r="U995" s="100"/>
      <c r="V995" s="100"/>
      <c r="W995" s="100"/>
      <c r="X995" s="100"/>
      <c r="Y995" s="100"/>
      <c r="Z995" s="100"/>
      <c r="AA995" s="100"/>
      <c r="AB995" s="100"/>
      <c r="AC995" s="100"/>
      <c r="AD995" s="100"/>
      <c r="AE995" s="100"/>
      <c r="AF995" s="100"/>
      <c r="AG995" s="100"/>
      <c r="AH995" s="100"/>
      <c r="AI995" s="100"/>
      <c r="AJ995" s="100"/>
      <c r="AK995" s="100"/>
      <c r="AL995" s="100"/>
      <c r="AM995" s="100"/>
      <c r="AN995" s="100"/>
      <c r="AO995" s="100"/>
      <c r="AP995" s="100"/>
    </row>
    <row r="996" spans="1:42" ht="34.5" hidden="1" customHeight="1">
      <c r="A996" s="100"/>
      <c r="B996" s="101"/>
      <c r="C996" s="100"/>
      <c r="D996" s="100"/>
      <c r="E996" s="100"/>
      <c r="F996" s="100"/>
      <c r="G996" s="102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3"/>
      <c r="T996" s="100"/>
      <c r="U996" s="100"/>
      <c r="V996" s="100"/>
      <c r="W996" s="100"/>
      <c r="X996" s="100"/>
      <c r="Y996" s="100"/>
      <c r="Z996" s="100"/>
      <c r="AA996" s="100"/>
      <c r="AB996" s="100"/>
      <c r="AC996" s="100"/>
      <c r="AD996" s="100"/>
      <c r="AE996" s="100"/>
      <c r="AF996" s="100"/>
      <c r="AG996" s="100"/>
      <c r="AH996" s="100"/>
      <c r="AI996" s="100"/>
      <c r="AJ996" s="100"/>
      <c r="AK996" s="100"/>
      <c r="AL996" s="100"/>
      <c r="AM996" s="100"/>
      <c r="AN996" s="100"/>
      <c r="AO996" s="100"/>
      <c r="AP996" s="100"/>
    </row>
    <row r="997" spans="1:42" ht="34.5" hidden="1" customHeight="1">
      <c r="A997" s="100"/>
      <c r="B997" s="101"/>
      <c r="C997" s="100"/>
      <c r="D997" s="100"/>
      <c r="E997" s="100"/>
      <c r="F997" s="100"/>
      <c r="G997" s="102"/>
      <c r="H997" s="100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3"/>
      <c r="T997" s="100"/>
      <c r="U997" s="100"/>
      <c r="V997" s="100"/>
      <c r="W997" s="100"/>
      <c r="X997" s="100"/>
      <c r="Y997" s="100"/>
      <c r="Z997" s="100"/>
      <c r="AA997" s="100"/>
      <c r="AB997" s="100"/>
      <c r="AC997" s="100"/>
      <c r="AD997" s="100"/>
      <c r="AE997" s="100"/>
      <c r="AF997" s="100"/>
      <c r="AG997" s="100"/>
      <c r="AH997" s="100"/>
      <c r="AI997" s="100"/>
      <c r="AJ997" s="100"/>
      <c r="AK997" s="100"/>
      <c r="AL997" s="100"/>
      <c r="AM997" s="100"/>
      <c r="AN997" s="100"/>
      <c r="AO997" s="100"/>
      <c r="AP997" s="100"/>
    </row>
    <row r="998" spans="1:42" ht="34.5" hidden="1" customHeight="1">
      <c r="A998" s="100"/>
      <c r="B998" s="101"/>
      <c r="C998" s="100"/>
      <c r="D998" s="100"/>
      <c r="E998" s="100"/>
      <c r="F998" s="100"/>
      <c r="G998" s="102"/>
      <c r="H998" s="100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3"/>
      <c r="T998" s="100"/>
      <c r="U998" s="100"/>
      <c r="V998" s="100"/>
      <c r="W998" s="100"/>
      <c r="X998" s="100"/>
      <c r="Y998" s="100"/>
      <c r="Z998" s="100"/>
      <c r="AA998" s="100"/>
      <c r="AB998" s="100"/>
      <c r="AC998" s="100"/>
      <c r="AD998" s="100"/>
      <c r="AE998" s="100"/>
      <c r="AF998" s="100"/>
      <c r="AG998" s="100"/>
      <c r="AH998" s="100"/>
      <c r="AI998" s="100"/>
      <c r="AJ998" s="100"/>
      <c r="AK998" s="100"/>
      <c r="AL998" s="100"/>
      <c r="AM998" s="100"/>
      <c r="AN998" s="100"/>
      <c r="AO998" s="100"/>
      <c r="AP998" s="100"/>
    </row>
    <row r="999" spans="1:42" ht="34.5" hidden="1" customHeight="1">
      <c r="A999" s="100"/>
      <c r="B999" s="101"/>
      <c r="C999" s="100"/>
      <c r="D999" s="100"/>
      <c r="E999" s="100"/>
      <c r="F999" s="100"/>
      <c r="G999" s="102"/>
      <c r="H999" s="100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3"/>
      <c r="T999" s="100"/>
      <c r="U999" s="100"/>
      <c r="V999" s="100"/>
      <c r="W999" s="100"/>
      <c r="X999" s="100"/>
      <c r="Y999" s="100"/>
      <c r="Z999" s="100"/>
      <c r="AA999" s="100"/>
      <c r="AB999" s="100"/>
      <c r="AC999" s="100"/>
      <c r="AD999" s="100"/>
      <c r="AE999" s="100"/>
      <c r="AF999" s="100"/>
      <c r="AG999" s="100"/>
      <c r="AH999" s="100"/>
      <c r="AI999" s="100"/>
      <c r="AJ999" s="100"/>
      <c r="AK999" s="100"/>
      <c r="AL999" s="100"/>
      <c r="AM999" s="100"/>
      <c r="AN999" s="100"/>
      <c r="AO999" s="100"/>
      <c r="AP999" s="100"/>
    </row>
    <row r="1000" spans="1:42" ht="34.5" hidden="1" customHeight="1">
      <c r="A1000" s="100"/>
      <c r="B1000" s="101"/>
      <c r="C1000" s="100"/>
      <c r="D1000" s="100"/>
      <c r="E1000" s="100"/>
      <c r="F1000" s="100"/>
      <c r="G1000" s="102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3"/>
      <c r="T1000" s="100"/>
      <c r="U1000" s="100"/>
      <c r="V1000" s="100"/>
      <c r="W1000" s="100"/>
      <c r="X1000" s="100"/>
      <c r="Y1000" s="100"/>
      <c r="Z1000" s="100"/>
      <c r="AA1000" s="100"/>
      <c r="AB1000" s="100"/>
      <c r="AC1000" s="100"/>
      <c r="AD1000" s="100"/>
      <c r="AE1000" s="100"/>
      <c r="AF1000" s="100"/>
      <c r="AG1000" s="100"/>
      <c r="AH1000" s="100"/>
      <c r="AI1000" s="100"/>
      <c r="AJ1000" s="100"/>
      <c r="AK1000" s="100"/>
      <c r="AL1000" s="100"/>
      <c r="AM1000" s="100"/>
      <c r="AN1000" s="100"/>
      <c r="AO1000" s="100"/>
      <c r="AP1000" s="100"/>
    </row>
  </sheetData>
  <mergeCells count="37">
    <mergeCell ref="V12:V14"/>
    <mergeCell ref="A6:V6"/>
    <mergeCell ref="A7:V7"/>
    <mergeCell ref="A8:V8"/>
    <mergeCell ref="A9:V9"/>
    <mergeCell ref="E10:F10"/>
    <mergeCell ref="G10:H10"/>
    <mergeCell ref="A12:A14"/>
    <mergeCell ref="B12:B14"/>
    <mergeCell ref="C12:C14"/>
    <mergeCell ref="D12:G12"/>
    <mergeCell ref="H12:K12"/>
    <mergeCell ref="L12:L14"/>
    <mergeCell ref="M12:R12"/>
    <mergeCell ref="S12:S14"/>
    <mergeCell ref="T12:T14"/>
    <mergeCell ref="P133:Q133"/>
    <mergeCell ref="D131:E131"/>
    <mergeCell ref="D125:E125"/>
    <mergeCell ref="P125:Q125"/>
    <mergeCell ref="D129:E129"/>
    <mergeCell ref="D130:E130"/>
    <mergeCell ref="D126:E126"/>
    <mergeCell ref="P126:Q126"/>
    <mergeCell ref="P127:Q127"/>
    <mergeCell ref="P128:Q128"/>
    <mergeCell ref="P129:Q129"/>
    <mergeCell ref="U12:U14"/>
    <mergeCell ref="D132:E132"/>
    <mergeCell ref="P130:Q130"/>
    <mergeCell ref="P131:Q131"/>
    <mergeCell ref="P132:Q132"/>
    <mergeCell ref="E123:Q123"/>
    <mergeCell ref="D124:E124"/>
    <mergeCell ref="L124:M124"/>
    <mergeCell ref="N124:O124"/>
    <mergeCell ref="P124:Q124"/>
  </mergeCells>
  <conditionalFormatting sqref="D15:K122">
    <cfRule type="cellIs" dxfId="11" priority="2" stopIfTrue="1" operator="equal">
      <formula>0</formula>
    </cfRule>
  </conditionalFormatting>
  <conditionalFormatting sqref="M15:Q122">
    <cfRule type="expression" dxfId="10" priority="3" stopIfTrue="1">
      <formula>($R15="")</formula>
    </cfRule>
  </conditionalFormatting>
  <conditionalFormatting sqref="S15:V15 A15:A122 T16:V122 S16:S125">
    <cfRule type="expression" dxfId="9" priority="1" stopIfTrue="1">
      <formula>"$V17&lt;40"</formula>
    </cfRule>
  </conditionalFormatting>
  <dataValidations count="5">
    <dataValidation type="decimal" allowBlank="1" showErrorMessage="1" sqref="D15:L122 O98:Q98 M98 M15:Q97 M99:Q122 R15:R122" xr:uid="{00000000-0002-0000-0600-000000000000}">
      <formula1>0</formula1>
      <formula2>D$14</formula2>
    </dataValidation>
    <dataValidation type="decimal" allowBlank="1" showInputMessage="1" prompt="INVALID DATA - THE VALUE IN THIS CELL SHOULD BE NON-NEGATIVE LESS THAN 100" sqref="M126:M133" xr:uid="{00000000-0002-0000-0600-000001000000}">
      <formula1>0</formula1>
      <formula2>100</formula2>
    </dataValidation>
    <dataValidation type="decimal" allowBlank="1" showInputMessage="1" prompt="INVALID DATA - THE VALUE IN THIS CELL SHOULD BE NON-NEGATIVE LESS THAN 100_x000a_" sqref="O126:P133" xr:uid="{00000000-0002-0000-0600-000002000000}">
      <formula1>0</formula1>
      <formula2>100</formula2>
    </dataValidation>
    <dataValidation type="decimal" allowBlank="1" showInputMessage="1" showErrorMessage="1" prompt="INVALID DATA - THE INPUT TO THIS CELL SHOULD BE A NON-NEGATIVE LESS THAN OR EQUAL TO 100. PLEASE CHECK YOUR DATA AND FORMULAS AFFECTING THIS CELL. " sqref="S94:U94 S30:U30 S15:S29 S31:S93 S95:S125" xr:uid="{00000000-0002-0000-0600-000003000000}">
      <formula1>0</formula1>
      <formula2>100</formula2>
    </dataValidation>
    <dataValidation type="decimal" allowBlank="1" showErrorMessage="1" sqref="N98" xr:uid="{00000000-0002-0000-0600-000004000000}">
      <formula1>0</formula1>
      <formula2>O$14</formula2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37"/>
  <sheetViews>
    <sheetView zoomScale="81" zoomScaleNormal="81" workbookViewId="0">
      <selection activeCell="C117" sqref="C117"/>
    </sheetView>
  </sheetViews>
  <sheetFormatPr defaultColWidth="0" defaultRowHeight="12.6" zeroHeight="1"/>
  <cols>
    <col min="1" max="1" width="8.88671875" customWidth="1"/>
    <col min="2" max="2" width="33.6640625" customWidth="1"/>
    <col min="3" max="26" width="8.88671875" customWidth="1"/>
    <col min="27" max="16384" width="8.88671875" hidden="1"/>
  </cols>
  <sheetData>
    <row r="1" spans="1:25">
      <c r="G1" s="353"/>
      <c r="V1" s="354"/>
    </row>
    <row r="2" spans="1:25">
      <c r="G2" s="353"/>
      <c r="V2" s="354"/>
    </row>
    <row r="3" spans="1:25">
      <c r="G3" s="353"/>
      <c r="V3" s="354"/>
    </row>
    <row r="4" spans="1:25">
      <c r="G4" s="353"/>
      <c r="V4" s="354"/>
    </row>
    <row r="5" spans="1:25">
      <c r="G5" s="353"/>
      <c r="V5" s="354"/>
    </row>
    <row r="6" spans="1:25" ht="30">
      <c r="A6" s="741" t="s">
        <v>326</v>
      </c>
      <c r="B6" s="741"/>
      <c r="C6" s="741"/>
      <c r="D6" s="741"/>
      <c r="E6" s="741"/>
      <c r="F6" s="741"/>
      <c r="G6" s="741"/>
      <c r="H6" s="741"/>
      <c r="I6" s="741"/>
      <c r="J6" s="741"/>
      <c r="K6" s="741"/>
      <c r="L6" s="741"/>
      <c r="M6" s="741"/>
      <c r="N6" s="741"/>
      <c r="O6" s="741"/>
      <c r="P6" s="741"/>
      <c r="Q6" s="741"/>
      <c r="R6" s="741"/>
      <c r="S6" s="741"/>
      <c r="T6" s="741"/>
      <c r="U6" s="741"/>
      <c r="V6" s="741"/>
      <c r="W6" s="741"/>
      <c r="X6" s="741"/>
      <c r="Y6" s="741"/>
    </row>
    <row r="7" spans="1:25" ht="22.8">
      <c r="A7" s="742" t="s">
        <v>327</v>
      </c>
      <c r="B7" s="742"/>
      <c r="C7" s="742"/>
      <c r="D7" s="742"/>
      <c r="E7" s="742"/>
      <c r="F7" s="742"/>
      <c r="G7" s="742"/>
      <c r="H7" s="742"/>
      <c r="I7" s="742"/>
      <c r="J7" s="742"/>
      <c r="K7" s="742"/>
      <c r="L7" s="742"/>
      <c r="M7" s="742"/>
      <c r="N7" s="742"/>
      <c r="O7" s="742"/>
      <c r="P7" s="742"/>
      <c r="Q7" s="742"/>
      <c r="R7" s="742"/>
      <c r="S7" s="742"/>
      <c r="T7" s="742"/>
      <c r="U7" s="742"/>
      <c r="V7" s="742"/>
      <c r="W7" s="742"/>
      <c r="X7" s="742"/>
      <c r="Y7" s="742"/>
    </row>
    <row r="8" spans="1:25" ht="22.8">
      <c r="A8" s="742" t="s">
        <v>328</v>
      </c>
      <c r="B8" s="742"/>
      <c r="C8" s="742"/>
      <c r="D8" s="742"/>
      <c r="E8" s="742"/>
      <c r="F8" s="742"/>
      <c r="G8" s="742"/>
      <c r="H8" s="742"/>
      <c r="I8" s="742"/>
      <c r="J8" s="742"/>
      <c r="K8" s="742"/>
      <c r="L8" s="742"/>
      <c r="M8" s="742"/>
      <c r="N8" s="742"/>
      <c r="O8" s="742"/>
      <c r="P8" s="742"/>
      <c r="Q8" s="742"/>
      <c r="R8" s="742"/>
      <c r="S8" s="742"/>
      <c r="T8" s="742"/>
      <c r="U8" s="742"/>
      <c r="V8" s="742"/>
      <c r="W8" s="742"/>
      <c r="X8" s="742"/>
      <c r="Y8" s="742"/>
    </row>
    <row r="9" spans="1:25" ht="22.8">
      <c r="A9" s="743" t="s">
        <v>329</v>
      </c>
      <c r="B9" s="743"/>
      <c r="C9" s="743"/>
      <c r="D9" s="743"/>
      <c r="E9" s="743"/>
      <c r="F9" s="743"/>
      <c r="G9" s="743"/>
      <c r="H9" s="743"/>
      <c r="I9" s="743"/>
      <c r="J9" s="743"/>
      <c r="K9" s="743"/>
      <c r="L9" s="743"/>
      <c r="M9" s="743"/>
      <c r="N9" s="743"/>
      <c r="O9" s="743"/>
      <c r="P9" s="743"/>
      <c r="Q9" s="743"/>
      <c r="R9" s="743"/>
      <c r="S9" s="743"/>
      <c r="T9" s="743"/>
      <c r="U9" s="743"/>
      <c r="V9" s="743"/>
      <c r="W9" s="743"/>
      <c r="X9" s="743"/>
      <c r="Y9" s="743"/>
    </row>
    <row r="10" spans="1:25" ht="22.8">
      <c r="A10" s="273"/>
      <c r="B10" s="273"/>
      <c r="C10" s="273"/>
      <c r="D10" s="273"/>
      <c r="E10" s="744" t="s">
        <v>330</v>
      </c>
      <c r="F10" s="744"/>
      <c r="G10" s="746" t="s">
        <v>57</v>
      </c>
      <c r="H10" s="746"/>
      <c r="I10" s="274"/>
      <c r="J10" s="271"/>
      <c r="K10" s="271"/>
      <c r="L10" s="267"/>
      <c r="M10" s="267"/>
      <c r="N10" s="744" t="s">
        <v>338</v>
      </c>
      <c r="O10" s="744"/>
      <c r="P10" s="355" t="s">
        <v>360</v>
      </c>
      <c r="Q10" s="355"/>
      <c r="R10" s="355"/>
      <c r="S10" s="355"/>
      <c r="T10" s="271"/>
      <c r="U10" s="271"/>
      <c r="V10" s="271"/>
      <c r="W10" s="273"/>
      <c r="X10" s="273"/>
      <c r="Y10" s="273"/>
    </row>
    <row r="11" spans="1:25" ht="15.6">
      <c r="A11" s="273"/>
      <c r="B11" s="273"/>
      <c r="C11" s="273"/>
      <c r="D11" s="273"/>
      <c r="E11" s="273"/>
      <c r="F11" s="273"/>
      <c r="G11" s="275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6"/>
      <c r="W11" s="273"/>
      <c r="X11" s="273"/>
      <c r="Y11" s="273"/>
    </row>
    <row r="12" spans="1:25" ht="17.399999999999999">
      <c r="A12" s="747" t="s">
        <v>277</v>
      </c>
      <c r="B12" s="747" t="s">
        <v>278</v>
      </c>
      <c r="C12" s="747" t="s">
        <v>279</v>
      </c>
      <c r="D12" s="737" t="s">
        <v>280</v>
      </c>
      <c r="E12" s="737"/>
      <c r="F12" s="737"/>
      <c r="G12" s="737"/>
      <c r="H12" s="738" t="s">
        <v>281</v>
      </c>
      <c r="I12" s="738"/>
      <c r="J12" s="738"/>
      <c r="K12" s="738" t="s">
        <v>339</v>
      </c>
      <c r="L12" s="738"/>
      <c r="M12" s="738"/>
      <c r="N12" s="738"/>
      <c r="O12" s="739" t="s">
        <v>340</v>
      </c>
      <c r="P12" s="738" t="s">
        <v>283</v>
      </c>
      <c r="Q12" s="738"/>
      <c r="R12" s="738"/>
      <c r="S12" s="738"/>
      <c r="T12" s="738"/>
      <c r="U12" s="738"/>
      <c r="V12" s="740" t="s">
        <v>284</v>
      </c>
      <c r="W12" s="735" t="s">
        <v>285</v>
      </c>
      <c r="X12" s="735" t="s">
        <v>286</v>
      </c>
      <c r="Y12" s="735" t="s">
        <v>287</v>
      </c>
    </row>
    <row r="13" spans="1:25" ht="99">
      <c r="A13" s="747"/>
      <c r="B13" s="747"/>
      <c r="C13" s="747"/>
      <c r="D13" s="283" t="s">
        <v>288</v>
      </c>
      <c r="E13" s="283" t="s">
        <v>289</v>
      </c>
      <c r="F13" s="283" t="s">
        <v>290</v>
      </c>
      <c r="G13" s="278" t="s">
        <v>33</v>
      </c>
      <c r="H13" s="284" t="s">
        <v>291</v>
      </c>
      <c r="I13" s="284" t="s">
        <v>292</v>
      </c>
      <c r="J13" s="279" t="s">
        <v>33</v>
      </c>
      <c r="K13" s="284" t="s">
        <v>341</v>
      </c>
      <c r="L13" s="284" t="s">
        <v>342</v>
      </c>
      <c r="M13" s="284" t="s">
        <v>343</v>
      </c>
      <c r="N13" s="284" t="s">
        <v>344</v>
      </c>
      <c r="O13" s="739"/>
      <c r="P13" s="284" t="s">
        <v>294</v>
      </c>
      <c r="Q13" s="284" t="s">
        <v>295</v>
      </c>
      <c r="R13" s="284" t="s">
        <v>296</v>
      </c>
      <c r="S13" s="284" t="s">
        <v>297</v>
      </c>
      <c r="T13" s="284" t="s">
        <v>298</v>
      </c>
      <c r="U13" s="284" t="s">
        <v>299</v>
      </c>
      <c r="V13" s="740"/>
      <c r="W13" s="735"/>
      <c r="X13" s="735"/>
      <c r="Y13" s="735"/>
    </row>
    <row r="14" spans="1:25" ht="21">
      <c r="A14" s="747"/>
      <c r="B14" s="747"/>
      <c r="C14" s="747"/>
      <c r="D14" s="285">
        <v>30</v>
      </c>
      <c r="E14" s="285">
        <v>30</v>
      </c>
      <c r="F14" s="285">
        <v>30</v>
      </c>
      <c r="G14" s="286">
        <v>10</v>
      </c>
      <c r="H14" s="285">
        <v>10</v>
      </c>
      <c r="I14" s="285">
        <v>5</v>
      </c>
      <c r="J14" s="287">
        <v>5</v>
      </c>
      <c r="K14" s="285">
        <v>15</v>
      </c>
      <c r="L14" s="285">
        <v>15</v>
      </c>
      <c r="M14" s="285">
        <v>15</v>
      </c>
      <c r="N14" s="287">
        <v>15</v>
      </c>
      <c r="O14" s="739"/>
      <c r="P14" s="277">
        <v>30</v>
      </c>
      <c r="Q14" s="277">
        <v>20</v>
      </c>
      <c r="R14" s="277">
        <v>20</v>
      </c>
      <c r="S14" s="277">
        <v>20</v>
      </c>
      <c r="T14" s="277">
        <v>20</v>
      </c>
      <c r="U14" s="288">
        <v>70</v>
      </c>
      <c r="V14" s="740"/>
      <c r="W14" s="735"/>
      <c r="X14" s="735"/>
      <c r="Y14" s="735"/>
    </row>
    <row r="15" spans="1:25" ht="25.8">
      <c r="A15" s="291">
        <v>1</v>
      </c>
      <c r="B15" s="292" t="s">
        <v>71</v>
      </c>
      <c r="C15" s="293" t="s">
        <v>72</v>
      </c>
      <c r="D15" s="294">
        <v>18</v>
      </c>
      <c r="E15" s="294">
        <v>8.5</v>
      </c>
      <c r="F15" s="294">
        <v>17</v>
      </c>
      <c r="G15" s="295">
        <f>IF(COUNTA($D15:$F15)&gt;0,SUM($D15/$D$14,$E15/$E$14,$F15/$F$14)*$G$14/COUNTA($D15:$F15),0)</f>
        <v>4.833333333333333</v>
      </c>
      <c r="H15" s="294">
        <v>10</v>
      </c>
      <c r="I15" s="294">
        <v>5</v>
      </c>
      <c r="J15" s="295">
        <f>IF(COUNTA($H15:$I15)&gt;0,SUM($H15/$H$14,$I15/$I$14)*$J$14/COUNTA($H15:$I15),0)</f>
        <v>5</v>
      </c>
      <c r="K15" s="294">
        <v>11</v>
      </c>
      <c r="L15" s="294">
        <v>12</v>
      </c>
      <c r="M15" s="294">
        <v>8</v>
      </c>
      <c r="N15" s="295">
        <f>IF(COUNTA($K15:$M15)&gt;0,SUM($K15/$K$14,$L15/$L$14,$M15/$M$14)*$N$14/COUNTA($K15:$M15),0)</f>
        <v>10.333333333333332</v>
      </c>
      <c r="O15" s="296">
        <f>IF(ROUNDDOWN(SUM($G15,$J15,$N15,0.05),1)&gt;0,ROUNDDOWN(SUM($G15,$J15,$N15,0.05),1),"")</f>
        <v>20.2</v>
      </c>
      <c r="P15" s="294">
        <v>26</v>
      </c>
      <c r="Q15" s="294"/>
      <c r="R15" s="294">
        <v>16</v>
      </c>
      <c r="S15" s="294"/>
      <c r="T15" s="294">
        <v>14</v>
      </c>
      <c r="U15" s="297">
        <f>IF(OR(COUNTIF($P15:$T15,"&gt;0")=0,COUNTA($P$14)=0),"",(IF(COUNTA($Q15:$T15)&lt;=2,SUM($P15:$T15),IF(COUNTA($Q15:$T15)=3,SUM($P15:$T15)-MIN($Q15:$T15),SUM($P15:$T15)-MIN($Q15:$T15)-SMALL($Q15:$T15,2))))*7/(SUM($P$14:$R$14)/10))</f>
        <v>56</v>
      </c>
      <c r="V15" s="298">
        <f>IF(ROUNDDOWN(SUM($O15,$U15,0.5),0)&gt;0,ROUNDDOWN(SUM($O15,$U15,0.5),0),"")</f>
        <v>76</v>
      </c>
      <c r="W15" s="298"/>
      <c r="X15" s="298"/>
      <c r="Y15" s="299" t="str">
        <f>IF(AND(N15&lt;$N$14/2,COUNTIF($P15:$T15,"&gt;0")&gt;0),"FAIL LABS",IF(OR($U15=0,$U15=""),"",IF($V15&gt;=70,"A",IF($V15&gt;=60,"B",IF($V15&gt;=50,"C",IF($V15&gt;=40,"D","E"))))))</f>
        <v>A</v>
      </c>
    </row>
    <row r="16" spans="1:25" ht="25.8">
      <c r="A16" s="291">
        <v>2</v>
      </c>
      <c r="B16" s="301" t="s">
        <v>73</v>
      </c>
      <c r="C16" s="302" t="s">
        <v>74</v>
      </c>
      <c r="D16" s="294">
        <v>3</v>
      </c>
      <c r="E16" s="294">
        <v>4.5</v>
      </c>
      <c r="F16" s="294">
        <v>13</v>
      </c>
      <c r="G16" s="295">
        <f t="shared" ref="G16:G79" si="0">IF(COUNTA($D16:$F16)&gt;0,SUM($D16/$D$14,$E16/$E$14,$F16/$F$14)*$G$14/COUNTA($D16:$F16),0)</f>
        <v>2.2777777777777781</v>
      </c>
      <c r="H16" s="294">
        <v>10</v>
      </c>
      <c r="I16" s="294">
        <v>5</v>
      </c>
      <c r="J16" s="295">
        <f t="shared" ref="J16:J79" si="1">IF(COUNTA($H16:$I16)&gt;0,SUM($H16/$H$14,$I16/$I$14)*$J$14/COUNTA($H16:$I16),0)</f>
        <v>5</v>
      </c>
      <c r="K16" s="294">
        <v>13</v>
      </c>
      <c r="L16" s="294">
        <v>10</v>
      </c>
      <c r="M16" s="294">
        <v>6</v>
      </c>
      <c r="N16" s="295">
        <f t="shared" ref="N16:N79" si="2">IF(COUNTA($K16:$M16)&gt;0,SUM($K16/$K$14,$L16/$L$14,$M16/$M$14)*$N$14/COUNTA($K16:$M16),0)</f>
        <v>9.6666666666666661</v>
      </c>
      <c r="O16" s="296">
        <f t="shared" ref="O16:O79" si="3">IF(ROUNDDOWN(SUM($G16,$J16,$N16,0.05),1)&gt;0,ROUNDDOWN(SUM($G16,$J16,$N16,0.05),1),"")</f>
        <v>16.899999999999999</v>
      </c>
      <c r="P16" s="294">
        <v>21</v>
      </c>
      <c r="Q16" s="294"/>
      <c r="R16" s="294">
        <v>14</v>
      </c>
      <c r="S16" s="294"/>
      <c r="T16" s="294">
        <v>12</v>
      </c>
      <c r="U16" s="297">
        <f t="shared" ref="U16:U79" si="4">IF(OR(COUNTIF($P16:$T16,"&gt;0")=0,COUNTA($P$14)=0),"",(IF(COUNTA($Q16:$T16)&lt;=2,SUM($P16:$T16),IF(COUNTA($Q16:$T16)=3,SUM($P16:$T16)-MIN($Q16:$T16),SUM($P16:$T16)-MIN($Q16:$T16)-SMALL($Q16:$T16,2))))*7/(SUM($P$14:$R$14)/10))</f>
        <v>47</v>
      </c>
      <c r="V16" s="298">
        <f t="shared" ref="V16:V79" si="5">IF(ROUNDDOWN(SUM($O16,$U16,0.5),0)&gt;0,ROUNDDOWN(SUM($O16,$U16,0.5),0),"")</f>
        <v>64</v>
      </c>
      <c r="W16" s="298"/>
      <c r="X16" s="298"/>
      <c r="Y16" s="299" t="str">
        <f t="shared" ref="Y16:Y79" si="6">IF(AND(N16&lt;$N$14/2,COUNTIF($P16:$T16,"&gt;0")&gt;0),"FAIL LABS",IF(OR($U16=0,$U16=""),"",IF($V16&gt;=70,"A",IF($V16&gt;=60,"B",IF($V16&gt;=50,"C",IF($V16&gt;=40,"D","E"))))))</f>
        <v>B</v>
      </c>
    </row>
    <row r="17" spans="1:25" ht="25.8">
      <c r="A17" s="291">
        <v>3</v>
      </c>
      <c r="B17" s="301" t="s">
        <v>75</v>
      </c>
      <c r="C17" s="302" t="s">
        <v>76</v>
      </c>
      <c r="D17" s="294">
        <v>3</v>
      </c>
      <c r="E17" s="294">
        <v>20</v>
      </c>
      <c r="F17" s="294">
        <v>14</v>
      </c>
      <c r="G17" s="295">
        <f t="shared" si="0"/>
        <v>4.1111111111111116</v>
      </c>
      <c r="H17" s="294">
        <v>10</v>
      </c>
      <c r="I17" s="294">
        <v>5</v>
      </c>
      <c r="J17" s="295">
        <f t="shared" si="1"/>
        <v>5</v>
      </c>
      <c r="K17" s="294">
        <v>11</v>
      </c>
      <c r="L17" s="294">
        <v>12</v>
      </c>
      <c r="M17" s="294">
        <v>8</v>
      </c>
      <c r="N17" s="295">
        <f t="shared" si="2"/>
        <v>10.333333333333332</v>
      </c>
      <c r="O17" s="296">
        <f t="shared" si="3"/>
        <v>19.399999999999999</v>
      </c>
      <c r="P17" s="294"/>
      <c r="Q17" s="294"/>
      <c r="R17" s="294"/>
      <c r="S17" s="294"/>
      <c r="T17" s="294"/>
      <c r="U17" s="297" t="str">
        <f t="shared" si="4"/>
        <v/>
      </c>
      <c r="V17" s="298">
        <f t="shared" si="5"/>
        <v>19</v>
      </c>
      <c r="W17" s="298"/>
      <c r="X17" s="298"/>
      <c r="Y17" s="299" t="str">
        <f t="shared" si="6"/>
        <v/>
      </c>
    </row>
    <row r="18" spans="1:25" ht="25.8">
      <c r="A18" s="291">
        <v>4</v>
      </c>
      <c r="B18" s="301" t="s">
        <v>77</v>
      </c>
      <c r="C18" s="302" t="s">
        <v>78</v>
      </c>
      <c r="D18" s="294">
        <v>3</v>
      </c>
      <c r="E18" s="294">
        <v>3</v>
      </c>
      <c r="F18" s="294">
        <v>20</v>
      </c>
      <c r="G18" s="295">
        <f t="shared" si="0"/>
        <v>2.8888888888888893</v>
      </c>
      <c r="H18" s="294">
        <v>10</v>
      </c>
      <c r="I18" s="294">
        <v>4</v>
      </c>
      <c r="J18" s="295">
        <f t="shared" si="1"/>
        <v>4.5</v>
      </c>
      <c r="K18" s="294">
        <v>13</v>
      </c>
      <c r="L18" s="294">
        <v>10</v>
      </c>
      <c r="M18" s="294">
        <v>6</v>
      </c>
      <c r="N18" s="295">
        <f t="shared" si="2"/>
        <v>9.6666666666666661</v>
      </c>
      <c r="O18" s="296">
        <f t="shared" si="3"/>
        <v>17.100000000000001</v>
      </c>
      <c r="P18" s="294">
        <v>27</v>
      </c>
      <c r="Q18" s="294"/>
      <c r="R18" s="294">
        <v>15</v>
      </c>
      <c r="S18" s="294"/>
      <c r="T18" s="294">
        <v>15</v>
      </c>
      <c r="U18" s="297">
        <f t="shared" si="4"/>
        <v>57</v>
      </c>
      <c r="V18" s="298">
        <f t="shared" si="5"/>
        <v>74</v>
      </c>
      <c r="W18" s="298"/>
      <c r="X18" s="298"/>
      <c r="Y18" s="299" t="str">
        <f t="shared" si="6"/>
        <v>A</v>
      </c>
    </row>
    <row r="19" spans="1:25" ht="25.8">
      <c r="A19" s="291">
        <v>5</v>
      </c>
      <c r="B19" s="301" t="s">
        <v>79</v>
      </c>
      <c r="C19" s="302" t="s">
        <v>80</v>
      </c>
      <c r="D19" s="294">
        <v>3</v>
      </c>
      <c r="E19" s="294">
        <v>14</v>
      </c>
      <c r="F19" s="294">
        <v>18</v>
      </c>
      <c r="G19" s="295">
        <f t="shared" si="0"/>
        <v>3.888888888888888</v>
      </c>
      <c r="H19" s="294">
        <v>9</v>
      </c>
      <c r="I19" s="294">
        <v>4.2</v>
      </c>
      <c r="J19" s="295">
        <f t="shared" si="1"/>
        <v>4.3500000000000005</v>
      </c>
      <c r="K19" s="294">
        <v>11</v>
      </c>
      <c r="L19" s="294">
        <v>10</v>
      </c>
      <c r="M19" s="294">
        <v>8</v>
      </c>
      <c r="N19" s="295">
        <f t="shared" si="2"/>
        <v>9.6666666666666661</v>
      </c>
      <c r="O19" s="296">
        <f t="shared" si="3"/>
        <v>17.899999999999999</v>
      </c>
      <c r="P19" s="294">
        <v>23</v>
      </c>
      <c r="Q19" s="294"/>
      <c r="R19" s="294">
        <v>11</v>
      </c>
      <c r="S19" s="294"/>
      <c r="T19" s="294">
        <v>10</v>
      </c>
      <c r="U19" s="297">
        <f t="shared" si="4"/>
        <v>44</v>
      </c>
      <c r="V19" s="298">
        <f t="shared" si="5"/>
        <v>62</v>
      </c>
      <c r="W19" s="298"/>
      <c r="X19" s="298"/>
      <c r="Y19" s="299" t="str">
        <f t="shared" si="6"/>
        <v>B</v>
      </c>
    </row>
    <row r="20" spans="1:25" ht="25.8">
      <c r="A20" s="291">
        <v>6</v>
      </c>
      <c r="B20" s="303" t="s">
        <v>81</v>
      </c>
      <c r="C20" s="304" t="s">
        <v>82</v>
      </c>
      <c r="D20" s="294">
        <v>3</v>
      </c>
      <c r="E20" s="294"/>
      <c r="F20" s="294">
        <v>18</v>
      </c>
      <c r="G20" s="295">
        <f t="shared" si="0"/>
        <v>3.5</v>
      </c>
      <c r="H20" s="294">
        <v>9</v>
      </c>
      <c r="I20" s="294">
        <v>4</v>
      </c>
      <c r="J20" s="295">
        <f t="shared" si="1"/>
        <v>4.25</v>
      </c>
      <c r="K20" s="294">
        <v>10</v>
      </c>
      <c r="L20" s="294">
        <v>9</v>
      </c>
      <c r="M20" s="294">
        <v>8</v>
      </c>
      <c r="N20" s="295">
        <f t="shared" si="2"/>
        <v>8.9999999999999982</v>
      </c>
      <c r="O20" s="296">
        <f t="shared" si="3"/>
        <v>16.8</v>
      </c>
      <c r="P20" s="294">
        <v>24</v>
      </c>
      <c r="Q20" s="294"/>
      <c r="R20" s="294">
        <v>17</v>
      </c>
      <c r="S20" s="294"/>
      <c r="T20" s="294">
        <v>11</v>
      </c>
      <c r="U20" s="297">
        <f t="shared" si="4"/>
        <v>52</v>
      </c>
      <c r="V20" s="298">
        <f t="shared" si="5"/>
        <v>69</v>
      </c>
      <c r="W20" s="298"/>
      <c r="X20" s="298"/>
      <c r="Y20" s="299" t="str">
        <f t="shared" si="6"/>
        <v>B</v>
      </c>
    </row>
    <row r="21" spans="1:25" ht="25.8">
      <c r="A21" s="291">
        <v>7</v>
      </c>
      <c r="B21" s="303" t="s">
        <v>83</v>
      </c>
      <c r="C21" s="304" t="s">
        <v>84</v>
      </c>
      <c r="D21" s="294">
        <v>3</v>
      </c>
      <c r="E21" s="294">
        <v>5</v>
      </c>
      <c r="F21" s="294">
        <v>18</v>
      </c>
      <c r="G21" s="295">
        <f t="shared" si="0"/>
        <v>2.8888888888888893</v>
      </c>
      <c r="H21" s="294">
        <v>8</v>
      </c>
      <c r="I21" s="294">
        <v>4</v>
      </c>
      <c r="J21" s="295">
        <f t="shared" si="1"/>
        <v>4</v>
      </c>
      <c r="K21" s="294">
        <v>10</v>
      </c>
      <c r="L21" s="294">
        <v>9</v>
      </c>
      <c r="M21" s="294">
        <v>8</v>
      </c>
      <c r="N21" s="295">
        <f t="shared" si="2"/>
        <v>8.9999999999999982</v>
      </c>
      <c r="O21" s="296">
        <f t="shared" si="3"/>
        <v>15.9</v>
      </c>
      <c r="P21" s="294">
        <v>25</v>
      </c>
      <c r="Q21" s="294"/>
      <c r="R21" s="294">
        <v>14</v>
      </c>
      <c r="S21" s="294"/>
      <c r="T21" s="294">
        <v>12</v>
      </c>
      <c r="U21" s="297">
        <f t="shared" si="4"/>
        <v>51</v>
      </c>
      <c r="V21" s="298">
        <f t="shared" si="5"/>
        <v>67</v>
      </c>
      <c r="W21" s="298"/>
      <c r="X21" s="298"/>
      <c r="Y21" s="299" t="str">
        <f t="shared" si="6"/>
        <v>B</v>
      </c>
    </row>
    <row r="22" spans="1:25" ht="25.8">
      <c r="A22" s="291">
        <v>8</v>
      </c>
      <c r="B22" s="303" t="s">
        <v>85</v>
      </c>
      <c r="C22" s="304" t="s">
        <v>86</v>
      </c>
      <c r="D22" s="294">
        <v>3</v>
      </c>
      <c r="E22" s="294">
        <v>7</v>
      </c>
      <c r="F22" s="294">
        <v>19</v>
      </c>
      <c r="G22" s="295">
        <f t="shared" si="0"/>
        <v>3.2222222222222219</v>
      </c>
      <c r="H22" s="294">
        <v>9</v>
      </c>
      <c r="I22" s="294">
        <v>4</v>
      </c>
      <c r="J22" s="295">
        <f t="shared" si="1"/>
        <v>4.25</v>
      </c>
      <c r="K22" s="294">
        <v>11</v>
      </c>
      <c r="L22" s="294">
        <v>12</v>
      </c>
      <c r="M22" s="294">
        <v>6</v>
      </c>
      <c r="N22" s="295">
        <f t="shared" si="2"/>
        <v>9.6666666666666661</v>
      </c>
      <c r="O22" s="296">
        <f t="shared" si="3"/>
        <v>17.100000000000001</v>
      </c>
      <c r="P22" s="294">
        <v>18</v>
      </c>
      <c r="Q22" s="294"/>
      <c r="R22" s="294">
        <v>9</v>
      </c>
      <c r="S22" s="294"/>
      <c r="T22" s="294">
        <v>10</v>
      </c>
      <c r="U22" s="297">
        <f t="shared" si="4"/>
        <v>37</v>
      </c>
      <c r="V22" s="298">
        <f t="shared" si="5"/>
        <v>54</v>
      </c>
      <c r="W22" s="298"/>
      <c r="X22" s="298"/>
      <c r="Y22" s="299" t="str">
        <f t="shared" si="6"/>
        <v>C</v>
      </c>
    </row>
    <row r="23" spans="1:25" ht="25.8">
      <c r="A23" s="291">
        <v>9</v>
      </c>
      <c r="B23" s="303" t="s">
        <v>87</v>
      </c>
      <c r="C23" s="304" t="s">
        <v>88</v>
      </c>
      <c r="D23" s="294">
        <v>6</v>
      </c>
      <c r="E23" s="294">
        <v>7</v>
      </c>
      <c r="F23" s="294">
        <v>18</v>
      </c>
      <c r="G23" s="295">
        <f t="shared" si="0"/>
        <v>3.4444444444444442</v>
      </c>
      <c r="H23" s="294">
        <v>9</v>
      </c>
      <c r="I23" s="294">
        <v>4</v>
      </c>
      <c r="J23" s="295">
        <f t="shared" si="1"/>
        <v>4.25</v>
      </c>
      <c r="K23" s="294">
        <v>11</v>
      </c>
      <c r="L23" s="294">
        <v>12</v>
      </c>
      <c r="M23" s="294">
        <v>6</v>
      </c>
      <c r="N23" s="295">
        <f t="shared" si="2"/>
        <v>9.6666666666666661</v>
      </c>
      <c r="O23" s="296">
        <f t="shared" si="3"/>
        <v>17.399999999999999</v>
      </c>
      <c r="P23" s="294">
        <v>24</v>
      </c>
      <c r="Q23" s="294"/>
      <c r="R23" s="294">
        <v>14</v>
      </c>
      <c r="S23" s="294"/>
      <c r="T23" s="294">
        <v>14</v>
      </c>
      <c r="U23" s="297">
        <f t="shared" si="4"/>
        <v>52</v>
      </c>
      <c r="V23" s="298">
        <f t="shared" si="5"/>
        <v>69</v>
      </c>
      <c r="W23" s="298"/>
      <c r="X23" s="298"/>
      <c r="Y23" s="299" t="str">
        <f t="shared" si="6"/>
        <v>B</v>
      </c>
    </row>
    <row r="24" spans="1:25" ht="25.8">
      <c r="A24" s="291">
        <v>10</v>
      </c>
      <c r="B24" s="303" t="s">
        <v>89</v>
      </c>
      <c r="C24" s="304" t="s">
        <v>90</v>
      </c>
      <c r="D24" s="294">
        <v>18</v>
      </c>
      <c r="E24" s="294">
        <v>6.5</v>
      </c>
      <c r="F24" s="294">
        <v>12</v>
      </c>
      <c r="G24" s="295">
        <f t="shared" si="0"/>
        <v>4.0555555555555562</v>
      </c>
      <c r="H24" s="294">
        <v>8</v>
      </c>
      <c r="I24" s="294">
        <v>4</v>
      </c>
      <c r="J24" s="295">
        <f t="shared" si="1"/>
        <v>4</v>
      </c>
      <c r="K24" s="294">
        <v>13</v>
      </c>
      <c r="L24" s="294">
        <v>10</v>
      </c>
      <c r="M24" s="294">
        <v>6</v>
      </c>
      <c r="N24" s="295">
        <f t="shared" si="2"/>
        <v>9.6666666666666661</v>
      </c>
      <c r="O24" s="296">
        <f t="shared" si="3"/>
        <v>17.7</v>
      </c>
      <c r="P24" s="294">
        <v>19</v>
      </c>
      <c r="Q24" s="294"/>
      <c r="R24" s="294">
        <v>5</v>
      </c>
      <c r="S24" s="294"/>
      <c r="T24" s="294">
        <v>13</v>
      </c>
      <c r="U24" s="297">
        <f t="shared" si="4"/>
        <v>37</v>
      </c>
      <c r="V24" s="298">
        <f t="shared" si="5"/>
        <v>55</v>
      </c>
      <c r="W24" s="298"/>
      <c r="X24" s="298"/>
      <c r="Y24" s="299" t="str">
        <f t="shared" si="6"/>
        <v>C</v>
      </c>
    </row>
    <row r="25" spans="1:25" ht="25.8">
      <c r="A25" s="291">
        <v>11</v>
      </c>
      <c r="B25" s="303" t="s">
        <v>91</v>
      </c>
      <c r="C25" s="304" t="s">
        <v>92</v>
      </c>
      <c r="D25" s="294">
        <v>3</v>
      </c>
      <c r="E25" s="294">
        <v>8</v>
      </c>
      <c r="F25" s="294">
        <v>20</v>
      </c>
      <c r="G25" s="295">
        <f t="shared" si="0"/>
        <v>3.4444444444444442</v>
      </c>
      <c r="H25" s="294">
        <v>10</v>
      </c>
      <c r="I25" s="294">
        <v>5</v>
      </c>
      <c r="J25" s="295">
        <f t="shared" si="1"/>
        <v>5</v>
      </c>
      <c r="K25" s="294">
        <v>11</v>
      </c>
      <c r="L25" s="294">
        <v>12</v>
      </c>
      <c r="M25" s="294">
        <v>6</v>
      </c>
      <c r="N25" s="295">
        <f t="shared" si="2"/>
        <v>9.6666666666666661</v>
      </c>
      <c r="O25" s="296">
        <f t="shared" si="3"/>
        <v>18.100000000000001</v>
      </c>
      <c r="P25" s="294">
        <v>24</v>
      </c>
      <c r="Q25" s="294"/>
      <c r="R25" s="294">
        <v>15</v>
      </c>
      <c r="S25" s="294"/>
      <c r="T25" s="294"/>
      <c r="U25" s="297">
        <f t="shared" si="4"/>
        <v>39</v>
      </c>
      <c r="V25" s="298">
        <f t="shared" si="5"/>
        <v>57</v>
      </c>
      <c r="W25" s="298"/>
      <c r="X25" s="298"/>
      <c r="Y25" s="299" t="str">
        <f t="shared" si="6"/>
        <v>C</v>
      </c>
    </row>
    <row r="26" spans="1:25" ht="25.8">
      <c r="A26" s="291">
        <v>12</v>
      </c>
      <c r="B26" s="303" t="s">
        <v>93</v>
      </c>
      <c r="C26" s="304" t="s">
        <v>94</v>
      </c>
      <c r="D26" s="294">
        <v>6</v>
      </c>
      <c r="E26" s="294">
        <v>6.5</v>
      </c>
      <c r="F26" s="294">
        <v>16</v>
      </c>
      <c r="G26" s="295">
        <f t="shared" si="0"/>
        <v>3.1666666666666665</v>
      </c>
      <c r="H26" s="294">
        <v>10</v>
      </c>
      <c r="I26" s="294">
        <v>5</v>
      </c>
      <c r="J26" s="295">
        <f t="shared" si="1"/>
        <v>5</v>
      </c>
      <c r="K26" s="294">
        <v>11</v>
      </c>
      <c r="L26" s="294">
        <v>10</v>
      </c>
      <c r="M26" s="294">
        <v>6</v>
      </c>
      <c r="N26" s="295">
        <f t="shared" si="2"/>
        <v>8.9999999999999982</v>
      </c>
      <c r="O26" s="296">
        <f t="shared" si="3"/>
        <v>17.2</v>
      </c>
      <c r="P26" s="294">
        <v>22</v>
      </c>
      <c r="Q26" s="294">
        <v>11</v>
      </c>
      <c r="R26" s="294"/>
      <c r="S26" s="294"/>
      <c r="T26" s="294">
        <v>10</v>
      </c>
      <c r="U26" s="297">
        <f t="shared" si="4"/>
        <v>43</v>
      </c>
      <c r="V26" s="298">
        <f t="shared" si="5"/>
        <v>60</v>
      </c>
      <c r="W26" s="298"/>
      <c r="X26" s="298"/>
      <c r="Y26" s="299" t="str">
        <f t="shared" si="6"/>
        <v>B</v>
      </c>
    </row>
    <row r="27" spans="1:25" ht="25.8">
      <c r="A27" s="291">
        <v>13</v>
      </c>
      <c r="B27" s="303" t="s">
        <v>95</v>
      </c>
      <c r="C27" s="304" t="s">
        <v>96</v>
      </c>
      <c r="D27" s="294">
        <v>21</v>
      </c>
      <c r="E27" s="294">
        <v>7</v>
      </c>
      <c r="F27" s="294">
        <v>17</v>
      </c>
      <c r="G27" s="295">
        <f t="shared" si="0"/>
        <v>5</v>
      </c>
      <c r="H27" s="294">
        <v>9</v>
      </c>
      <c r="I27" s="294">
        <v>5</v>
      </c>
      <c r="J27" s="295">
        <f t="shared" si="1"/>
        <v>4.75</v>
      </c>
      <c r="K27" s="294">
        <v>11</v>
      </c>
      <c r="L27" s="294">
        <v>12</v>
      </c>
      <c r="M27" s="294">
        <v>7</v>
      </c>
      <c r="N27" s="295">
        <f t="shared" si="2"/>
        <v>10</v>
      </c>
      <c r="O27" s="296">
        <f t="shared" si="3"/>
        <v>19.8</v>
      </c>
      <c r="P27" s="294">
        <v>20</v>
      </c>
      <c r="Q27" s="294">
        <v>5</v>
      </c>
      <c r="R27" s="294"/>
      <c r="S27" s="294"/>
      <c r="T27" s="294">
        <v>16</v>
      </c>
      <c r="U27" s="297">
        <f t="shared" si="4"/>
        <v>41</v>
      </c>
      <c r="V27" s="298">
        <f t="shared" si="5"/>
        <v>61</v>
      </c>
      <c r="W27" s="298"/>
      <c r="X27" s="298"/>
      <c r="Y27" s="299" t="str">
        <f t="shared" si="6"/>
        <v>B</v>
      </c>
    </row>
    <row r="28" spans="1:25" ht="25.8">
      <c r="A28" s="291">
        <v>14</v>
      </c>
      <c r="B28" s="303" t="s">
        <v>97</v>
      </c>
      <c r="C28" s="304" t="s">
        <v>98</v>
      </c>
      <c r="D28" s="294">
        <v>23</v>
      </c>
      <c r="E28" s="294">
        <v>13</v>
      </c>
      <c r="F28" s="294">
        <v>16</v>
      </c>
      <c r="G28" s="295">
        <f t="shared" si="0"/>
        <v>5.7777777777777786</v>
      </c>
      <c r="H28" s="294">
        <v>5</v>
      </c>
      <c r="I28" s="294">
        <v>4</v>
      </c>
      <c r="J28" s="295">
        <f t="shared" si="1"/>
        <v>3.25</v>
      </c>
      <c r="K28" s="294">
        <v>12</v>
      </c>
      <c r="L28" s="294">
        <v>12</v>
      </c>
      <c r="M28" s="294">
        <v>6</v>
      </c>
      <c r="N28" s="295">
        <f t="shared" si="2"/>
        <v>10</v>
      </c>
      <c r="O28" s="296">
        <f t="shared" si="3"/>
        <v>19</v>
      </c>
      <c r="P28" s="294">
        <v>23</v>
      </c>
      <c r="Q28" s="294"/>
      <c r="R28" s="294">
        <v>15</v>
      </c>
      <c r="S28" s="294"/>
      <c r="T28" s="294">
        <v>13</v>
      </c>
      <c r="U28" s="297">
        <f t="shared" si="4"/>
        <v>51</v>
      </c>
      <c r="V28" s="298">
        <f t="shared" si="5"/>
        <v>70</v>
      </c>
      <c r="W28" s="298"/>
      <c r="X28" s="298"/>
      <c r="Y28" s="299" t="str">
        <f t="shared" si="6"/>
        <v>A</v>
      </c>
    </row>
    <row r="29" spans="1:25" ht="25.8">
      <c r="A29" s="291">
        <v>15</v>
      </c>
      <c r="B29" s="303" t="s">
        <v>99</v>
      </c>
      <c r="C29" s="304" t="s">
        <v>100</v>
      </c>
      <c r="D29" s="294">
        <v>3</v>
      </c>
      <c r="E29" s="294">
        <v>6</v>
      </c>
      <c r="F29" s="294">
        <v>20</v>
      </c>
      <c r="G29" s="295">
        <f t="shared" si="0"/>
        <v>3.2222222222222219</v>
      </c>
      <c r="H29" s="294">
        <v>9</v>
      </c>
      <c r="I29" s="294">
        <v>3</v>
      </c>
      <c r="J29" s="295">
        <f t="shared" si="1"/>
        <v>3.75</v>
      </c>
      <c r="K29" s="294">
        <v>11</v>
      </c>
      <c r="L29" s="294">
        <v>10</v>
      </c>
      <c r="M29" s="294">
        <v>7</v>
      </c>
      <c r="N29" s="295">
        <f t="shared" si="2"/>
        <v>9.3333333333333339</v>
      </c>
      <c r="O29" s="296">
        <f t="shared" si="3"/>
        <v>16.3</v>
      </c>
      <c r="P29" s="294">
        <v>27</v>
      </c>
      <c r="Q29" s="294"/>
      <c r="R29" s="294">
        <v>16</v>
      </c>
      <c r="S29" s="294"/>
      <c r="T29" s="294">
        <v>13</v>
      </c>
      <c r="U29" s="297">
        <f t="shared" si="4"/>
        <v>56</v>
      </c>
      <c r="V29" s="298">
        <f t="shared" si="5"/>
        <v>72</v>
      </c>
      <c r="W29" s="298"/>
      <c r="X29" s="298"/>
      <c r="Y29" s="299" t="str">
        <f t="shared" si="6"/>
        <v>A</v>
      </c>
    </row>
    <row r="30" spans="1:25" ht="25.8">
      <c r="A30" s="291">
        <v>16</v>
      </c>
      <c r="B30" s="356" t="s">
        <v>101</v>
      </c>
      <c r="C30" s="357" t="s">
        <v>102</v>
      </c>
      <c r="D30" s="358"/>
      <c r="E30" s="358"/>
      <c r="F30" s="358"/>
      <c r="G30" s="295">
        <f t="shared" si="0"/>
        <v>0</v>
      </c>
      <c r="H30" s="358"/>
      <c r="I30" s="358"/>
      <c r="J30" s="295">
        <f t="shared" si="1"/>
        <v>0</v>
      </c>
      <c r="K30" s="358"/>
      <c r="L30" s="358"/>
      <c r="M30" s="358"/>
      <c r="N30" s="295">
        <f t="shared" si="2"/>
        <v>0</v>
      </c>
      <c r="O30" s="296" t="str">
        <f t="shared" si="3"/>
        <v/>
      </c>
      <c r="P30" s="358"/>
      <c r="Q30" s="358"/>
      <c r="R30" s="358"/>
      <c r="S30" s="358"/>
      <c r="T30" s="358"/>
      <c r="U30" s="297" t="str">
        <f t="shared" si="4"/>
        <v/>
      </c>
      <c r="V30" s="298" t="str">
        <f t="shared" si="5"/>
        <v/>
      </c>
      <c r="W30" s="359"/>
      <c r="X30" s="359"/>
      <c r="Y30" s="299" t="str">
        <f t="shared" si="6"/>
        <v/>
      </c>
    </row>
    <row r="31" spans="1:25" ht="25.8">
      <c r="A31" s="291">
        <v>17</v>
      </c>
      <c r="B31" s="303" t="s">
        <v>103</v>
      </c>
      <c r="C31" s="304" t="s">
        <v>104</v>
      </c>
      <c r="D31" s="294">
        <v>3</v>
      </c>
      <c r="E31" s="294">
        <v>3</v>
      </c>
      <c r="F31" s="294">
        <v>13</v>
      </c>
      <c r="G31" s="295">
        <f t="shared" si="0"/>
        <v>2.1111111111111112</v>
      </c>
      <c r="H31" s="294">
        <v>10</v>
      </c>
      <c r="I31" s="294">
        <v>5</v>
      </c>
      <c r="J31" s="295">
        <f t="shared" si="1"/>
        <v>5</v>
      </c>
      <c r="K31" s="294">
        <v>9</v>
      </c>
      <c r="L31" s="294">
        <v>11</v>
      </c>
      <c r="M31" s="294">
        <v>11</v>
      </c>
      <c r="N31" s="295">
        <f t="shared" si="2"/>
        <v>10.333333333333332</v>
      </c>
      <c r="O31" s="296">
        <f t="shared" si="3"/>
        <v>17.399999999999999</v>
      </c>
      <c r="P31" s="294">
        <v>10</v>
      </c>
      <c r="Q31" s="294">
        <v>8</v>
      </c>
      <c r="R31" s="294"/>
      <c r="S31" s="294"/>
      <c r="T31" s="294">
        <v>6</v>
      </c>
      <c r="U31" s="297">
        <f t="shared" si="4"/>
        <v>24</v>
      </c>
      <c r="V31" s="298">
        <f t="shared" si="5"/>
        <v>41</v>
      </c>
      <c r="W31" s="298"/>
      <c r="X31" s="298"/>
      <c r="Y31" s="299" t="str">
        <f t="shared" si="6"/>
        <v>D</v>
      </c>
    </row>
    <row r="32" spans="1:25" ht="25.8">
      <c r="A32" s="291">
        <v>18</v>
      </c>
      <c r="B32" s="303" t="s">
        <v>105</v>
      </c>
      <c r="C32" s="304" t="s">
        <v>106</v>
      </c>
      <c r="D32" s="294">
        <v>3</v>
      </c>
      <c r="E32" s="294">
        <v>4</v>
      </c>
      <c r="F32" s="294">
        <v>13</v>
      </c>
      <c r="G32" s="295">
        <f t="shared" si="0"/>
        <v>2.2222222222222228</v>
      </c>
      <c r="H32" s="294">
        <v>9</v>
      </c>
      <c r="I32" s="294">
        <v>4</v>
      </c>
      <c r="J32" s="295">
        <f t="shared" si="1"/>
        <v>4.25</v>
      </c>
      <c r="K32" s="294">
        <v>11</v>
      </c>
      <c r="L32" s="294">
        <v>11</v>
      </c>
      <c r="M32" s="294">
        <v>9</v>
      </c>
      <c r="N32" s="295">
        <f t="shared" si="2"/>
        <v>10.333333333333332</v>
      </c>
      <c r="O32" s="296">
        <f t="shared" si="3"/>
        <v>16.8</v>
      </c>
      <c r="P32" s="294">
        <v>18</v>
      </c>
      <c r="Q32" s="294"/>
      <c r="R32" s="294">
        <v>10</v>
      </c>
      <c r="S32" s="294"/>
      <c r="T32" s="294">
        <v>12</v>
      </c>
      <c r="U32" s="297">
        <f t="shared" si="4"/>
        <v>40</v>
      </c>
      <c r="V32" s="298">
        <f t="shared" si="5"/>
        <v>57</v>
      </c>
      <c r="W32" s="298"/>
      <c r="X32" s="298"/>
      <c r="Y32" s="299" t="str">
        <f t="shared" si="6"/>
        <v>C</v>
      </c>
    </row>
    <row r="33" spans="1:25" ht="25.8">
      <c r="A33" s="291">
        <v>19</v>
      </c>
      <c r="B33" s="303" t="s">
        <v>107</v>
      </c>
      <c r="C33" s="304" t="s">
        <v>108</v>
      </c>
      <c r="D33" s="294">
        <v>18</v>
      </c>
      <c r="E33" s="294">
        <v>5</v>
      </c>
      <c r="F33" s="294">
        <v>20</v>
      </c>
      <c r="G33" s="295">
        <f t="shared" si="0"/>
        <v>4.7777777777777777</v>
      </c>
      <c r="H33" s="294">
        <v>10</v>
      </c>
      <c r="I33" s="294">
        <v>5</v>
      </c>
      <c r="J33" s="295">
        <f t="shared" si="1"/>
        <v>5</v>
      </c>
      <c r="K33" s="294">
        <v>9</v>
      </c>
      <c r="L33" s="294">
        <v>11</v>
      </c>
      <c r="M33" s="294">
        <v>5</v>
      </c>
      <c r="N33" s="295">
        <f t="shared" si="2"/>
        <v>8.3333333333333321</v>
      </c>
      <c r="O33" s="296">
        <f t="shared" si="3"/>
        <v>18.100000000000001</v>
      </c>
      <c r="P33" s="294">
        <v>26</v>
      </c>
      <c r="Q33" s="294"/>
      <c r="R33" s="294">
        <v>14</v>
      </c>
      <c r="S33" s="294"/>
      <c r="T33" s="294">
        <v>10</v>
      </c>
      <c r="U33" s="297">
        <f t="shared" si="4"/>
        <v>50</v>
      </c>
      <c r="V33" s="298">
        <f t="shared" si="5"/>
        <v>68</v>
      </c>
      <c r="W33" s="298"/>
      <c r="X33" s="298"/>
      <c r="Y33" s="299" t="str">
        <f t="shared" si="6"/>
        <v>B</v>
      </c>
    </row>
    <row r="34" spans="1:25" ht="25.8">
      <c r="A34" s="291">
        <v>20</v>
      </c>
      <c r="B34" s="303" t="s">
        <v>109</v>
      </c>
      <c r="C34" s="304" t="s">
        <v>110</v>
      </c>
      <c r="D34" s="294">
        <v>3</v>
      </c>
      <c r="E34" s="294">
        <v>10</v>
      </c>
      <c r="F34" s="294">
        <v>18</v>
      </c>
      <c r="G34" s="295">
        <f t="shared" si="0"/>
        <v>3.4444444444444442</v>
      </c>
      <c r="H34" s="294">
        <v>10</v>
      </c>
      <c r="I34" s="294">
        <v>5</v>
      </c>
      <c r="J34" s="295">
        <f t="shared" si="1"/>
        <v>5</v>
      </c>
      <c r="K34" s="294">
        <v>11</v>
      </c>
      <c r="L34" s="294">
        <v>8</v>
      </c>
      <c r="M34" s="294">
        <v>11</v>
      </c>
      <c r="N34" s="295">
        <f t="shared" si="2"/>
        <v>10</v>
      </c>
      <c r="O34" s="296">
        <f t="shared" si="3"/>
        <v>18.399999999999999</v>
      </c>
      <c r="P34" s="294">
        <v>23</v>
      </c>
      <c r="Q34" s="294"/>
      <c r="R34" s="294">
        <v>18</v>
      </c>
      <c r="S34" s="294"/>
      <c r="T34" s="294">
        <v>14</v>
      </c>
      <c r="U34" s="297">
        <f t="shared" si="4"/>
        <v>55</v>
      </c>
      <c r="V34" s="298">
        <f t="shared" si="5"/>
        <v>73</v>
      </c>
      <c r="W34" s="298"/>
      <c r="X34" s="298"/>
      <c r="Y34" s="299" t="str">
        <f t="shared" si="6"/>
        <v>A</v>
      </c>
    </row>
    <row r="35" spans="1:25" ht="25.8">
      <c r="A35" s="291">
        <v>21</v>
      </c>
      <c r="B35" s="303" t="s">
        <v>111</v>
      </c>
      <c r="C35" s="360" t="s">
        <v>112</v>
      </c>
      <c r="D35" s="294">
        <v>3</v>
      </c>
      <c r="E35" s="294">
        <v>9.5</v>
      </c>
      <c r="F35" s="294">
        <v>19</v>
      </c>
      <c r="G35" s="295">
        <f t="shared" si="0"/>
        <v>3.4999999999999996</v>
      </c>
      <c r="H35" s="294">
        <v>10</v>
      </c>
      <c r="I35" s="294">
        <v>5</v>
      </c>
      <c r="J35" s="295">
        <f t="shared" si="1"/>
        <v>5</v>
      </c>
      <c r="K35" s="294">
        <v>11</v>
      </c>
      <c r="L35" s="294">
        <v>11</v>
      </c>
      <c r="M35" s="294">
        <v>9</v>
      </c>
      <c r="N35" s="295">
        <f t="shared" si="2"/>
        <v>10.333333333333332</v>
      </c>
      <c r="O35" s="296">
        <f t="shared" si="3"/>
        <v>18.8</v>
      </c>
      <c r="P35" s="294">
        <v>17</v>
      </c>
      <c r="Q35" s="294"/>
      <c r="R35" s="294">
        <v>13</v>
      </c>
      <c r="S35" s="294"/>
      <c r="T35" s="294">
        <v>10</v>
      </c>
      <c r="U35" s="297">
        <f t="shared" si="4"/>
        <v>40</v>
      </c>
      <c r="V35" s="298">
        <f t="shared" si="5"/>
        <v>59</v>
      </c>
      <c r="W35" s="298"/>
      <c r="X35" s="298"/>
      <c r="Y35" s="299" t="str">
        <f t="shared" si="6"/>
        <v>C</v>
      </c>
    </row>
    <row r="36" spans="1:25" ht="25.8">
      <c r="A36" s="291">
        <v>22</v>
      </c>
      <c r="B36" s="361" t="s">
        <v>113</v>
      </c>
      <c r="C36" s="362" t="s">
        <v>114</v>
      </c>
      <c r="D36" s="363">
        <v>3</v>
      </c>
      <c r="E36" s="363">
        <v>4</v>
      </c>
      <c r="F36" s="363">
        <v>19</v>
      </c>
      <c r="G36" s="295">
        <f t="shared" si="0"/>
        <v>2.8888888888888893</v>
      </c>
      <c r="H36" s="363">
        <v>8</v>
      </c>
      <c r="I36" s="363">
        <v>4</v>
      </c>
      <c r="J36" s="295">
        <f t="shared" si="1"/>
        <v>4</v>
      </c>
      <c r="K36" s="363">
        <v>12</v>
      </c>
      <c r="L36" s="363">
        <v>13</v>
      </c>
      <c r="M36" s="363">
        <v>11</v>
      </c>
      <c r="N36" s="295">
        <f t="shared" si="2"/>
        <v>12</v>
      </c>
      <c r="O36" s="296">
        <f t="shared" si="3"/>
        <v>18.899999999999999</v>
      </c>
      <c r="P36" s="363">
        <v>8</v>
      </c>
      <c r="Q36" s="363"/>
      <c r="R36" s="363">
        <v>7</v>
      </c>
      <c r="S36" s="363"/>
      <c r="T36" s="363"/>
      <c r="U36" s="297">
        <f t="shared" si="4"/>
        <v>15</v>
      </c>
      <c r="V36" s="298">
        <f t="shared" si="5"/>
        <v>34</v>
      </c>
      <c r="W36" s="364"/>
      <c r="X36" s="364"/>
      <c r="Y36" s="299" t="str">
        <f t="shared" si="6"/>
        <v>E</v>
      </c>
    </row>
    <row r="37" spans="1:25" ht="25.8">
      <c r="A37" s="291">
        <v>23</v>
      </c>
      <c r="B37" s="303" t="s">
        <v>115</v>
      </c>
      <c r="C37" s="304" t="s">
        <v>116</v>
      </c>
      <c r="D37" s="294">
        <v>3</v>
      </c>
      <c r="E37" s="294">
        <v>6</v>
      </c>
      <c r="F37" s="294">
        <v>22</v>
      </c>
      <c r="G37" s="295">
        <f t="shared" si="0"/>
        <v>3.4444444444444442</v>
      </c>
      <c r="H37" s="294">
        <v>10</v>
      </c>
      <c r="I37" s="294">
        <v>5</v>
      </c>
      <c r="J37" s="295">
        <f t="shared" si="1"/>
        <v>5</v>
      </c>
      <c r="K37" s="294">
        <v>11</v>
      </c>
      <c r="L37" s="294">
        <v>11</v>
      </c>
      <c r="M37" s="294">
        <v>9</v>
      </c>
      <c r="N37" s="295">
        <f t="shared" si="2"/>
        <v>10.333333333333332</v>
      </c>
      <c r="O37" s="296">
        <f t="shared" si="3"/>
        <v>18.8</v>
      </c>
      <c r="P37" s="294">
        <v>19</v>
      </c>
      <c r="Q37" s="294"/>
      <c r="R37" s="294">
        <v>14</v>
      </c>
      <c r="S37" s="294"/>
      <c r="T37" s="294">
        <v>14</v>
      </c>
      <c r="U37" s="297">
        <f t="shared" si="4"/>
        <v>47</v>
      </c>
      <c r="V37" s="298">
        <f t="shared" si="5"/>
        <v>66</v>
      </c>
      <c r="W37" s="298"/>
      <c r="X37" s="298"/>
      <c r="Y37" s="299" t="str">
        <f t="shared" si="6"/>
        <v>B</v>
      </c>
    </row>
    <row r="38" spans="1:25" ht="25.8">
      <c r="A38" s="291">
        <v>24</v>
      </c>
      <c r="B38" s="303" t="s">
        <v>117</v>
      </c>
      <c r="C38" s="304" t="s">
        <v>118</v>
      </c>
      <c r="D38" s="294">
        <v>3</v>
      </c>
      <c r="E38" s="294">
        <v>7</v>
      </c>
      <c r="F38" s="294">
        <v>16</v>
      </c>
      <c r="G38" s="295">
        <f t="shared" si="0"/>
        <v>2.8888888888888893</v>
      </c>
      <c r="H38" s="294">
        <v>8</v>
      </c>
      <c r="I38" s="294">
        <v>4</v>
      </c>
      <c r="J38" s="295">
        <f t="shared" si="1"/>
        <v>4</v>
      </c>
      <c r="K38" s="294">
        <v>12</v>
      </c>
      <c r="L38" s="294">
        <v>13</v>
      </c>
      <c r="M38" s="294">
        <v>14</v>
      </c>
      <c r="N38" s="295">
        <f t="shared" si="2"/>
        <v>13</v>
      </c>
      <c r="O38" s="296">
        <f t="shared" si="3"/>
        <v>19.899999999999999</v>
      </c>
      <c r="P38" s="294">
        <v>18</v>
      </c>
      <c r="Q38" s="294"/>
      <c r="R38" s="294">
        <v>9</v>
      </c>
      <c r="S38" s="294"/>
      <c r="T38" s="294">
        <v>8</v>
      </c>
      <c r="U38" s="297">
        <f t="shared" si="4"/>
        <v>35</v>
      </c>
      <c r="V38" s="298">
        <f t="shared" si="5"/>
        <v>55</v>
      </c>
      <c r="W38" s="298"/>
      <c r="X38" s="298"/>
      <c r="Y38" s="299" t="str">
        <f t="shared" si="6"/>
        <v>C</v>
      </c>
    </row>
    <row r="39" spans="1:25" ht="25.8">
      <c r="A39" s="291">
        <v>25</v>
      </c>
      <c r="B39" s="303" t="s">
        <v>119</v>
      </c>
      <c r="C39" s="304" t="s">
        <v>120</v>
      </c>
      <c r="D39" s="294">
        <v>21</v>
      </c>
      <c r="E39" s="294">
        <v>11</v>
      </c>
      <c r="F39" s="294">
        <v>19</v>
      </c>
      <c r="G39" s="295">
        <f t="shared" si="0"/>
        <v>5.666666666666667</v>
      </c>
      <c r="H39" s="294">
        <v>10</v>
      </c>
      <c r="I39" s="294">
        <v>5</v>
      </c>
      <c r="J39" s="295">
        <f t="shared" si="1"/>
        <v>5</v>
      </c>
      <c r="K39" s="294">
        <v>12</v>
      </c>
      <c r="L39" s="294">
        <v>11</v>
      </c>
      <c r="M39" s="294">
        <v>8</v>
      </c>
      <c r="N39" s="295">
        <f t="shared" si="2"/>
        <v>10.333333333333332</v>
      </c>
      <c r="O39" s="296">
        <f t="shared" si="3"/>
        <v>21</v>
      </c>
      <c r="P39" s="294">
        <v>25</v>
      </c>
      <c r="Q39" s="294"/>
      <c r="R39" s="294">
        <v>13</v>
      </c>
      <c r="S39" s="294"/>
      <c r="T39" s="294">
        <v>10</v>
      </c>
      <c r="U39" s="297">
        <f t="shared" si="4"/>
        <v>48</v>
      </c>
      <c r="V39" s="298">
        <f t="shared" si="5"/>
        <v>69</v>
      </c>
      <c r="W39" s="298"/>
      <c r="X39" s="298"/>
      <c r="Y39" s="299" t="str">
        <f t="shared" si="6"/>
        <v>B</v>
      </c>
    </row>
    <row r="40" spans="1:25" ht="25.8">
      <c r="A40" s="291">
        <v>26</v>
      </c>
      <c r="B40" s="303" t="s">
        <v>121</v>
      </c>
      <c r="C40" s="304" t="s">
        <v>122</v>
      </c>
      <c r="D40" s="294">
        <v>15</v>
      </c>
      <c r="E40" s="294"/>
      <c r="F40" s="294">
        <v>14</v>
      </c>
      <c r="G40" s="295">
        <f t="shared" si="0"/>
        <v>4.833333333333333</v>
      </c>
      <c r="H40" s="294">
        <v>9</v>
      </c>
      <c r="I40" s="294">
        <v>4</v>
      </c>
      <c r="J40" s="295">
        <f t="shared" si="1"/>
        <v>4.25</v>
      </c>
      <c r="K40" s="294">
        <v>13</v>
      </c>
      <c r="L40" s="294">
        <v>10</v>
      </c>
      <c r="M40" s="294">
        <v>12</v>
      </c>
      <c r="N40" s="295">
        <f t="shared" si="2"/>
        <v>11.666666666666664</v>
      </c>
      <c r="O40" s="296">
        <f t="shared" si="3"/>
        <v>20.8</v>
      </c>
      <c r="P40" s="294">
        <v>15</v>
      </c>
      <c r="Q40" s="294"/>
      <c r="R40" s="294">
        <v>17</v>
      </c>
      <c r="S40" s="294"/>
      <c r="T40" s="294">
        <v>12</v>
      </c>
      <c r="U40" s="297">
        <f t="shared" si="4"/>
        <v>44</v>
      </c>
      <c r="V40" s="298">
        <f t="shared" si="5"/>
        <v>65</v>
      </c>
      <c r="W40" s="298"/>
      <c r="X40" s="298"/>
      <c r="Y40" s="299" t="str">
        <f t="shared" si="6"/>
        <v>B</v>
      </c>
    </row>
    <row r="41" spans="1:25" ht="25.8">
      <c r="A41" s="291">
        <v>27</v>
      </c>
      <c r="B41" s="303" t="s">
        <v>123</v>
      </c>
      <c r="C41" s="304" t="s">
        <v>124</v>
      </c>
      <c r="D41" s="294">
        <v>18</v>
      </c>
      <c r="E41" s="294">
        <v>17.5</v>
      </c>
      <c r="F41" s="294">
        <v>17</v>
      </c>
      <c r="G41" s="295">
        <f t="shared" si="0"/>
        <v>5.833333333333333</v>
      </c>
      <c r="H41" s="294">
        <v>8</v>
      </c>
      <c r="I41" s="294">
        <v>4</v>
      </c>
      <c r="J41" s="295">
        <f t="shared" si="1"/>
        <v>4</v>
      </c>
      <c r="K41" s="294">
        <v>12</v>
      </c>
      <c r="L41" s="294">
        <v>10</v>
      </c>
      <c r="M41" s="294">
        <v>12</v>
      </c>
      <c r="N41" s="295">
        <f t="shared" si="2"/>
        <v>11.333333333333334</v>
      </c>
      <c r="O41" s="296">
        <f t="shared" si="3"/>
        <v>21.2</v>
      </c>
      <c r="P41" s="294">
        <v>17</v>
      </c>
      <c r="Q41" s="294"/>
      <c r="R41" s="294">
        <v>13</v>
      </c>
      <c r="S41" s="294"/>
      <c r="T41" s="294">
        <v>13</v>
      </c>
      <c r="U41" s="297">
        <f t="shared" si="4"/>
        <v>43</v>
      </c>
      <c r="V41" s="298">
        <f t="shared" si="5"/>
        <v>64</v>
      </c>
      <c r="W41" s="298"/>
      <c r="X41" s="298"/>
      <c r="Y41" s="299" t="str">
        <f t="shared" si="6"/>
        <v>B</v>
      </c>
    </row>
    <row r="42" spans="1:25" ht="25.8">
      <c r="A42" s="291">
        <v>28</v>
      </c>
      <c r="B42" s="303" t="s">
        <v>125</v>
      </c>
      <c r="C42" s="304" t="s">
        <v>126</v>
      </c>
      <c r="D42" s="294">
        <v>15</v>
      </c>
      <c r="E42" s="294">
        <v>5.5</v>
      </c>
      <c r="F42" s="294">
        <v>14</v>
      </c>
      <c r="G42" s="295">
        <f t="shared" si="0"/>
        <v>3.8333333333333335</v>
      </c>
      <c r="H42" s="294">
        <v>10</v>
      </c>
      <c r="I42" s="294">
        <v>5</v>
      </c>
      <c r="J42" s="295">
        <f t="shared" si="1"/>
        <v>5</v>
      </c>
      <c r="K42" s="294">
        <v>8</v>
      </c>
      <c r="L42" s="294">
        <v>10</v>
      </c>
      <c r="M42" s="294">
        <v>11</v>
      </c>
      <c r="N42" s="295">
        <f t="shared" si="2"/>
        <v>9.6666666666666661</v>
      </c>
      <c r="O42" s="296">
        <f t="shared" si="3"/>
        <v>18.5</v>
      </c>
      <c r="P42" s="294">
        <v>18</v>
      </c>
      <c r="Q42" s="294"/>
      <c r="R42" s="294">
        <v>12</v>
      </c>
      <c r="S42" s="294"/>
      <c r="T42" s="294">
        <v>8</v>
      </c>
      <c r="U42" s="297">
        <f t="shared" si="4"/>
        <v>38</v>
      </c>
      <c r="V42" s="298">
        <f t="shared" si="5"/>
        <v>57</v>
      </c>
      <c r="W42" s="298"/>
      <c r="X42" s="298"/>
      <c r="Y42" s="299" t="str">
        <f t="shared" si="6"/>
        <v>C</v>
      </c>
    </row>
    <row r="43" spans="1:25" ht="25.8">
      <c r="A43" s="291">
        <v>29</v>
      </c>
      <c r="B43" s="303" t="s">
        <v>127</v>
      </c>
      <c r="C43" s="304" t="s">
        <v>128</v>
      </c>
      <c r="D43" s="294">
        <v>3</v>
      </c>
      <c r="E43" s="294">
        <v>6</v>
      </c>
      <c r="F43" s="294">
        <v>17</v>
      </c>
      <c r="G43" s="295">
        <f t="shared" si="0"/>
        <v>2.8888888888888893</v>
      </c>
      <c r="H43" s="294">
        <v>10</v>
      </c>
      <c r="I43" s="294">
        <v>5</v>
      </c>
      <c r="J43" s="295">
        <f t="shared" si="1"/>
        <v>5</v>
      </c>
      <c r="K43" s="294">
        <v>11</v>
      </c>
      <c r="L43" s="294">
        <v>10</v>
      </c>
      <c r="M43" s="294">
        <v>13</v>
      </c>
      <c r="N43" s="295">
        <f t="shared" si="2"/>
        <v>11.333333333333334</v>
      </c>
      <c r="O43" s="296">
        <f t="shared" si="3"/>
        <v>19.2</v>
      </c>
      <c r="P43" s="294"/>
      <c r="Q43" s="294"/>
      <c r="R43" s="294"/>
      <c r="S43" s="294"/>
      <c r="T43" s="294"/>
      <c r="U43" s="297" t="str">
        <f t="shared" si="4"/>
        <v/>
      </c>
      <c r="V43" s="298">
        <f t="shared" si="5"/>
        <v>19</v>
      </c>
      <c r="W43" s="298"/>
      <c r="X43" s="298"/>
      <c r="Y43" s="299" t="str">
        <f t="shared" si="6"/>
        <v/>
      </c>
    </row>
    <row r="44" spans="1:25" ht="25.8">
      <c r="A44" s="291">
        <v>30</v>
      </c>
      <c r="B44" s="303" t="s">
        <v>129</v>
      </c>
      <c r="C44" s="304" t="s">
        <v>130</v>
      </c>
      <c r="D44" s="294">
        <v>21</v>
      </c>
      <c r="E44" s="294">
        <v>6.5</v>
      </c>
      <c r="F44" s="294">
        <v>14</v>
      </c>
      <c r="G44" s="295">
        <f t="shared" si="0"/>
        <v>4.6111111111111107</v>
      </c>
      <c r="H44" s="294">
        <v>8</v>
      </c>
      <c r="I44" s="294">
        <v>4</v>
      </c>
      <c r="J44" s="295">
        <f t="shared" si="1"/>
        <v>4</v>
      </c>
      <c r="K44" s="294">
        <v>8</v>
      </c>
      <c r="L44" s="294">
        <v>10</v>
      </c>
      <c r="M44" s="294">
        <v>11</v>
      </c>
      <c r="N44" s="295">
        <f t="shared" si="2"/>
        <v>9.6666666666666661</v>
      </c>
      <c r="O44" s="296">
        <f t="shared" si="3"/>
        <v>18.3</v>
      </c>
      <c r="P44" s="294">
        <v>21</v>
      </c>
      <c r="Q44" s="294"/>
      <c r="R44" s="294">
        <v>16</v>
      </c>
      <c r="S44" s="294"/>
      <c r="T44" s="294">
        <v>10</v>
      </c>
      <c r="U44" s="297">
        <f t="shared" si="4"/>
        <v>47</v>
      </c>
      <c r="V44" s="298">
        <f t="shared" si="5"/>
        <v>65</v>
      </c>
      <c r="W44" s="298"/>
      <c r="X44" s="298"/>
      <c r="Y44" s="299" t="str">
        <f t="shared" si="6"/>
        <v>B</v>
      </c>
    </row>
    <row r="45" spans="1:25" ht="25.8">
      <c r="A45" s="291">
        <v>31</v>
      </c>
      <c r="B45" s="303" t="s">
        <v>131</v>
      </c>
      <c r="C45" s="304" t="s">
        <v>132</v>
      </c>
      <c r="D45" s="294">
        <v>6</v>
      </c>
      <c r="E45" s="294">
        <v>10.5</v>
      </c>
      <c r="F45" s="294">
        <v>13</v>
      </c>
      <c r="G45" s="295">
        <f t="shared" si="0"/>
        <v>3.2777777777777781</v>
      </c>
      <c r="H45" s="294">
        <v>8</v>
      </c>
      <c r="I45" s="294">
        <v>4</v>
      </c>
      <c r="J45" s="295">
        <f t="shared" si="1"/>
        <v>4</v>
      </c>
      <c r="K45" s="294">
        <v>12</v>
      </c>
      <c r="L45" s="294">
        <v>13</v>
      </c>
      <c r="M45" s="294">
        <v>8</v>
      </c>
      <c r="N45" s="295">
        <f t="shared" si="2"/>
        <v>11</v>
      </c>
      <c r="O45" s="296">
        <f t="shared" si="3"/>
        <v>18.3</v>
      </c>
      <c r="P45" s="294">
        <v>24</v>
      </c>
      <c r="Q45" s="294"/>
      <c r="R45" s="294">
        <v>11</v>
      </c>
      <c r="S45" s="294"/>
      <c r="T45" s="294">
        <v>16</v>
      </c>
      <c r="U45" s="297">
        <f t="shared" si="4"/>
        <v>51</v>
      </c>
      <c r="V45" s="298">
        <f t="shared" si="5"/>
        <v>69</v>
      </c>
      <c r="W45" s="298"/>
      <c r="X45" s="298"/>
      <c r="Y45" s="299" t="str">
        <f t="shared" si="6"/>
        <v>B</v>
      </c>
    </row>
    <row r="46" spans="1:25" ht="25.8">
      <c r="A46" s="291">
        <v>32</v>
      </c>
      <c r="B46" s="303" t="s">
        <v>133</v>
      </c>
      <c r="C46" s="304" t="s">
        <v>134</v>
      </c>
      <c r="D46" s="294">
        <v>15</v>
      </c>
      <c r="E46" s="294">
        <v>9</v>
      </c>
      <c r="F46" s="294">
        <v>20</v>
      </c>
      <c r="G46" s="295">
        <f t="shared" si="0"/>
        <v>4.8888888888888893</v>
      </c>
      <c r="H46" s="294">
        <v>8</v>
      </c>
      <c r="I46" s="294">
        <v>4</v>
      </c>
      <c r="J46" s="295">
        <f t="shared" si="1"/>
        <v>4</v>
      </c>
      <c r="K46" s="294">
        <v>12</v>
      </c>
      <c r="L46" s="294">
        <v>11</v>
      </c>
      <c r="M46" s="294">
        <v>11</v>
      </c>
      <c r="N46" s="295">
        <f t="shared" si="2"/>
        <v>11.333333333333334</v>
      </c>
      <c r="O46" s="296">
        <f t="shared" si="3"/>
        <v>20.2</v>
      </c>
      <c r="P46" s="294">
        <v>23</v>
      </c>
      <c r="Q46" s="294"/>
      <c r="R46" s="294">
        <v>15</v>
      </c>
      <c r="S46" s="294"/>
      <c r="T46" s="294">
        <v>10</v>
      </c>
      <c r="U46" s="297">
        <f t="shared" si="4"/>
        <v>48</v>
      </c>
      <c r="V46" s="298">
        <f t="shared" si="5"/>
        <v>68</v>
      </c>
      <c r="W46" s="298"/>
      <c r="X46" s="298"/>
      <c r="Y46" s="299" t="str">
        <f t="shared" si="6"/>
        <v>B</v>
      </c>
    </row>
    <row r="47" spans="1:25" ht="25.8">
      <c r="A47" s="291">
        <v>33</v>
      </c>
      <c r="B47" s="303" t="s">
        <v>135</v>
      </c>
      <c r="C47" s="304" t="s">
        <v>136</v>
      </c>
      <c r="D47" s="294">
        <v>6</v>
      </c>
      <c r="E47" s="294">
        <v>13</v>
      </c>
      <c r="F47" s="294">
        <v>20</v>
      </c>
      <c r="G47" s="295">
        <f t="shared" si="0"/>
        <v>4.333333333333333</v>
      </c>
      <c r="H47" s="294">
        <v>9</v>
      </c>
      <c r="I47" s="294">
        <v>5</v>
      </c>
      <c r="J47" s="295">
        <f t="shared" si="1"/>
        <v>4.75</v>
      </c>
      <c r="K47" s="294">
        <v>11</v>
      </c>
      <c r="L47" s="294">
        <v>8</v>
      </c>
      <c r="M47" s="294">
        <v>8</v>
      </c>
      <c r="N47" s="295">
        <f t="shared" si="2"/>
        <v>8.9999999999999982</v>
      </c>
      <c r="O47" s="296">
        <f t="shared" si="3"/>
        <v>18.100000000000001</v>
      </c>
      <c r="P47" s="294">
        <v>20</v>
      </c>
      <c r="Q47" s="294">
        <v>11</v>
      </c>
      <c r="R47" s="294"/>
      <c r="S47" s="294"/>
      <c r="T47" s="294">
        <v>11</v>
      </c>
      <c r="U47" s="297">
        <f t="shared" si="4"/>
        <v>42</v>
      </c>
      <c r="V47" s="298">
        <f t="shared" si="5"/>
        <v>60</v>
      </c>
      <c r="W47" s="298"/>
      <c r="X47" s="298"/>
      <c r="Y47" s="299" t="str">
        <f t="shared" si="6"/>
        <v>B</v>
      </c>
    </row>
    <row r="48" spans="1:25" ht="25.8">
      <c r="A48" s="291">
        <v>34</v>
      </c>
      <c r="B48" s="303" t="s">
        <v>137</v>
      </c>
      <c r="C48" s="304" t="s">
        <v>138</v>
      </c>
      <c r="D48" s="294">
        <v>1</v>
      </c>
      <c r="E48" s="294">
        <v>13</v>
      </c>
      <c r="F48" s="294">
        <v>18</v>
      </c>
      <c r="G48" s="295">
        <f t="shared" si="0"/>
        <v>3.5555555555555554</v>
      </c>
      <c r="H48" s="294">
        <v>9</v>
      </c>
      <c r="I48" s="294">
        <v>5</v>
      </c>
      <c r="J48" s="295">
        <f t="shared" si="1"/>
        <v>4.75</v>
      </c>
      <c r="K48" s="294">
        <v>11</v>
      </c>
      <c r="L48" s="294">
        <v>12</v>
      </c>
      <c r="M48" s="294">
        <v>11</v>
      </c>
      <c r="N48" s="295">
        <f t="shared" si="2"/>
        <v>11.333333333333334</v>
      </c>
      <c r="O48" s="296">
        <f t="shared" si="3"/>
        <v>19.600000000000001</v>
      </c>
      <c r="P48" s="294">
        <v>18</v>
      </c>
      <c r="Q48" s="294">
        <v>9</v>
      </c>
      <c r="R48" s="294"/>
      <c r="S48" s="294"/>
      <c r="T48" s="294">
        <v>11</v>
      </c>
      <c r="U48" s="297">
        <f t="shared" si="4"/>
        <v>38</v>
      </c>
      <c r="V48" s="298">
        <f t="shared" si="5"/>
        <v>58</v>
      </c>
      <c r="W48" s="298"/>
      <c r="X48" s="298"/>
      <c r="Y48" s="299" t="str">
        <f t="shared" si="6"/>
        <v>C</v>
      </c>
    </row>
    <row r="49" spans="1:25" ht="25.8">
      <c r="A49" s="291">
        <v>35</v>
      </c>
      <c r="B49" s="303" t="s">
        <v>139</v>
      </c>
      <c r="C49" s="304" t="s">
        <v>140</v>
      </c>
      <c r="D49" s="294">
        <v>21</v>
      </c>
      <c r="E49" s="294">
        <v>3.5</v>
      </c>
      <c r="F49" s="294">
        <v>11</v>
      </c>
      <c r="G49" s="295">
        <f t="shared" si="0"/>
        <v>3.9444444444444446</v>
      </c>
      <c r="H49" s="294">
        <v>5</v>
      </c>
      <c r="I49" s="294">
        <v>2</v>
      </c>
      <c r="J49" s="295">
        <f t="shared" si="1"/>
        <v>2.25</v>
      </c>
      <c r="K49" s="294">
        <v>12</v>
      </c>
      <c r="L49" s="294">
        <v>13</v>
      </c>
      <c r="M49" s="294">
        <v>11</v>
      </c>
      <c r="N49" s="295">
        <f t="shared" si="2"/>
        <v>12</v>
      </c>
      <c r="O49" s="296">
        <f t="shared" si="3"/>
        <v>18.2</v>
      </c>
      <c r="P49" s="294">
        <v>14</v>
      </c>
      <c r="Q49" s="294"/>
      <c r="R49" s="294">
        <v>4</v>
      </c>
      <c r="S49" s="294"/>
      <c r="T49" s="294">
        <v>7</v>
      </c>
      <c r="U49" s="297">
        <f t="shared" si="4"/>
        <v>25</v>
      </c>
      <c r="V49" s="298">
        <f t="shared" si="5"/>
        <v>43</v>
      </c>
      <c r="W49" s="298"/>
      <c r="X49" s="298"/>
      <c r="Y49" s="299" t="str">
        <f t="shared" si="6"/>
        <v>D</v>
      </c>
    </row>
    <row r="50" spans="1:25" ht="25.8">
      <c r="A50" s="291">
        <v>36</v>
      </c>
      <c r="B50" s="303" t="s">
        <v>141</v>
      </c>
      <c r="C50" s="305" t="s">
        <v>142</v>
      </c>
      <c r="D50" s="294">
        <v>3</v>
      </c>
      <c r="E50" s="294">
        <v>3</v>
      </c>
      <c r="F50" s="294">
        <v>17</v>
      </c>
      <c r="G50" s="295">
        <f t="shared" si="0"/>
        <v>2.5555555555555554</v>
      </c>
      <c r="H50" s="294">
        <v>10</v>
      </c>
      <c r="I50" s="294">
        <v>5</v>
      </c>
      <c r="J50" s="295">
        <f t="shared" si="1"/>
        <v>5</v>
      </c>
      <c r="K50" s="294">
        <v>12</v>
      </c>
      <c r="L50" s="294">
        <v>11</v>
      </c>
      <c r="M50" s="294">
        <v>11</v>
      </c>
      <c r="N50" s="295">
        <f t="shared" si="2"/>
        <v>11.333333333333334</v>
      </c>
      <c r="O50" s="296">
        <f t="shared" si="3"/>
        <v>18.899999999999999</v>
      </c>
      <c r="P50" s="294">
        <v>16</v>
      </c>
      <c r="Q50" s="294">
        <v>6</v>
      </c>
      <c r="R50" s="294"/>
      <c r="S50" s="294"/>
      <c r="T50" s="294">
        <v>3</v>
      </c>
      <c r="U50" s="297">
        <f t="shared" si="4"/>
        <v>25</v>
      </c>
      <c r="V50" s="298">
        <f t="shared" si="5"/>
        <v>44</v>
      </c>
      <c r="W50" s="298"/>
      <c r="X50" s="298"/>
      <c r="Y50" s="299" t="str">
        <f t="shared" si="6"/>
        <v>D</v>
      </c>
    </row>
    <row r="51" spans="1:25" ht="25.8">
      <c r="A51" s="291">
        <v>37</v>
      </c>
      <c r="B51" s="303" t="s">
        <v>143</v>
      </c>
      <c r="C51" s="305" t="s">
        <v>144</v>
      </c>
      <c r="D51" s="294">
        <v>1</v>
      </c>
      <c r="E51" s="294">
        <v>11.5</v>
      </c>
      <c r="F51" s="294">
        <v>18</v>
      </c>
      <c r="G51" s="295">
        <f t="shared" si="0"/>
        <v>3.3888888888888888</v>
      </c>
      <c r="H51" s="294">
        <v>9</v>
      </c>
      <c r="I51" s="294">
        <v>5</v>
      </c>
      <c r="J51" s="295">
        <f t="shared" si="1"/>
        <v>4.75</v>
      </c>
      <c r="K51" s="294">
        <v>11</v>
      </c>
      <c r="L51" s="294">
        <v>12</v>
      </c>
      <c r="M51" s="294">
        <v>11</v>
      </c>
      <c r="N51" s="295">
        <f t="shared" si="2"/>
        <v>11.333333333333334</v>
      </c>
      <c r="O51" s="296">
        <f t="shared" si="3"/>
        <v>19.5</v>
      </c>
      <c r="P51" s="294">
        <v>28</v>
      </c>
      <c r="Q51" s="294"/>
      <c r="R51" s="294">
        <v>17</v>
      </c>
      <c r="S51" s="294"/>
      <c r="T51" s="294">
        <v>13</v>
      </c>
      <c r="U51" s="297">
        <f t="shared" si="4"/>
        <v>58</v>
      </c>
      <c r="V51" s="298">
        <f t="shared" si="5"/>
        <v>78</v>
      </c>
      <c r="W51" s="298"/>
      <c r="X51" s="298"/>
      <c r="Y51" s="299" t="str">
        <f t="shared" si="6"/>
        <v>A</v>
      </c>
    </row>
    <row r="52" spans="1:25" ht="25.8">
      <c r="A52" s="291">
        <v>38</v>
      </c>
      <c r="B52" s="365" t="s">
        <v>145</v>
      </c>
      <c r="C52" s="366" t="s">
        <v>146</v>
      </c>
      <c r="D52" s="363">
        <v>3</v>
      </c>
      <c r="E52" s="363">
        <v>8</v>
      </c>
      <c r="F52" s="363">
        <v>18</v>
      </c>
      <c r="G52" s="295">
        <f t="shared" si="0"/>
        <v>3.2222222222222219</v>
      </c>
      <c r="H52" s="363">
        <v>10</v>
      </c>
      <c r="I52" s="363">
        <v>5</v>
      </c>
      <c r="J52" s="295">
        <f t="shared" si="1"/>
        <v>5</v>
      </c>
      <c r="K52" s="363">
        <v>12</v>
      </c>
      <c r="L52" s="363">
        <v>13</v>
      </c>
      <c r="M52" s="363">
        <v>14</v>
      </c>
      <c r="N52" s="295">
        <f t="shared" si="2"/>
        <v>13</v>
      </c>
      <c r="O52" s="296">
        <f t="shared" si="3"/>
        <v>21.2</v>
      </c>
      <c r="P52" s="363">
        <v>29</v>
      </c>
      <c r="Q52" s="363"/>
      <c r="R52" s="363">
        <v>16</v>
      </c>
      <c r="S52" s="363"/>
      <c r="T52" s="363">
        <v>18</v>
      </c>
      <c r="U52" s="297">
        <f t="shared" si="4"/>
        <v>63</v>
      </c>
      <c r="V52" s="298">
        <f t="shared" si="5"/>
        <v>84</v>
      </c>
      <c r="W52" s="364"/>
      <c r="X52" s="364"/>
      <c r="Y52" s="299" t="str">
        <f t="shared" si="6"/>
        <v>A</v>
      </c>
    </row>
    <row r="53" spans="1:25" ht="25.8">
      <c r="A53" s="291">
        <v>39</v>
      </c>
      <c r="B53" s="303" t="s">
        <v>147</v>
      </c>
      <c r="C53" s="305" t="s">
        <v>148</v>
      </c>
      <c r="D53" s="294">
        <v>3</v>
      </c>
      <c r="E53" s="294">
        <v>14.5</v>
      </c>
      <c r="F53" s="294">
        <v>10</v>
      </c>
      <c r="G53" s="295">
        <f t="shared" si="0"/>
        <v>3.0555555555555558</v>
      </c>
      <c r="H53" s="294">
        <v>9</v>
      </c>
      <c r="I53" s="294">
        <v>4</v>
      </c>
      <c r="J53" s="295">
        <f t="shared" si="1"/>
        <v>4.25</v>
      </c>
      <c r="K53" s="294">
        <v>11</v>
      </c>
      <c r="L53" s="294">
        <v>12</v>
      </c>
      <c r="M53" s="294">
        <v>11</v>
      </c>
      <c r="N53" s="295">
        <f t="shared" si="2"/>
        <v>11.333333333333334</v>
      </c>
      <c r="O53" s="296">
        <f t="shared" si="3"/>
        <v>18.600000000000001</v>
      </c>
      <c r="P53" s="294">
        <v>21</v>
      </c>
      <c r="Q53" s="294"/>
      <c r="R53" s="294">
        <v>17</v>
      </c>
      <c r="S53" s="294"/>
      <c r="T53" s="294">
        <v>8</v>
      </c>
      <c r="U53" s="297">
        <f t="shared" si="4"/>
        <v>46</v>
      </c>
      <c r="V53" s="298">
        <f t="shared" si="5"/>
        <v>65</v>
      </c>
      <c r="W53" s="298"/>
      <c r="X53" s="298"/>
      <c r="Y53" s="299" t="str">
        <f t="shared" si="6"/>
        <v>B</v>
      </c>
    </row>
    <row r="54" spans="1:25" ht="25.8">
      <c r="A54" s="291">
        <v>40</v>
      </c>
      <c r="B54" s="303" t="s">
        <v>149</v>
      </c>
      <c r="C54" s="305" t="s">
        <v>150</v>
      </c>
      <c r="D54" s="294">
        <v>27</v>
      </c>
      <c r="E54" s="294">
        <v>5.5</v>
      </c>
      <c r="F54" s="294">
        <v>20</v>
      </c>
      <c r="G54" s="295">
        <f t="shared" si="0"/>
        <v>5.833333333333333</v>
      </c>
      <c r="H54" s="294">
        <v>10</v>
      </c>
      <c r="I54" s="294">
        <v>5</v>
      </c>
      <c r="J54" s="295">
        <f t="shared" si="1"/>
        <v>5</v>
      </c>
      <c r="K54" s="294">
        <v>12</v>
      </c>
      <c r="L54" s="294">
        <v>10</v>
      </c>
      <c r="M54" s="294">
        <v>11</v>
      </c>
      <c r="N54" s="295">
        <f t="shared" si="2"/>
        <v>11</v>
      </c>
      <c r="O54" s="296">
        <f t="shared" si="3"/>
        <v>21.8</v>
      </c>
      <c r="P54" s="294">
        <v>24</v>
      </c>
      <c r="Q54" s="294"/>
      <c r="R54" s="294">
        <v>13</v>
      </c>
      <c r="S54" s="294"/>
      <c r="T54" s="294">
        <v>14</v>
      </c>
      <c r="U54" s="297">
        <f t="shared" si="4"/>
        <v>51</v>
      </c>
      <c r="V54" s="298">
        <f t="shared" si="5"/>
        <v>73</v>
      </c>
      <c r="W54" s="298"/>
      <c r="X54" s="298"/>
      <c r="Y54" s="299" t="str">
        <f t="shared" si="6"/>
        <v>A</v>
      </c>
    </row>
    <row r="55" spans="1:25" ht="25.8">
      <c r="A55" s="291">
        <v>41</v>
      </c>
      <c r="B55" s="303" t="s">
        <v>151</v>
      </c>
      <c r="C55" s="305" t="s">
        <v>152</v>
      </c>
      <c r="D55" s="294">
        <v>21</v>
      </c>
      <c r="E55" s="294">
        <v>14</v>
      </c>
      <c r="F55" s="294">
        <v>17</v>
      </c>
      <c r="G55" s="295">
        <f t="shared" si="0"/>
        <v>5.7777777777777777</v>
      </c>
      <c r="H55" s="294">
        <v>10</v>
      </c>
      <c r="I55" s="294">
        <v>5</v>
      </c>
      <c r="J55" s="295">
        <f t="shared" si="1"/>
        <v>5</v>
      </c>
      <c r="K55" s="294">
        <v>13</v>
      </c>
      <c r="L55" s="294">
        <v>10</v>
      </c>
      <c r="M55" s="294">
        <v>11</v>
      </c>
      <c r="N55" s="295">
        <f t="shared" si="2"/>
        <v>11.333333333333334</v>
      </c>
      <c r="O55" s="296">
        <f t="shared" si="3"/>
        <v>22.1</v>
      </c>
      <c r="P55" s="294">
        <v>26</v>
      </c>
      <c r="Q55" s="294"/>
      <c r="R55" s="294">
        <v>13</v>
      </c>
      <c r="S55" s="294"/>
      <c r="T55" s="294">
        <v>18</v>
      </c>
      <c r="U55" s="297">
        <f t="shared" si="4"/>
        <v>57</v>
      </c>
      <c r="V55" s="298">
        <f t="shared" si="5"/>
        <v>79</v>
      </c>
      <c r="W55" s="298"/>
      <c r="X55" s="298"/>
      <c r="Y55" s="299" t="str">
        <f t="shared" si="6"/>
        <v>A</v>
      </c>
    </row>
    <row r="56" spans="1:25" ht="25.8">
      <c r="A56" s="291">
        <v>42</v>
      </c>
      <c r="B56" s="303" t="s">
        <v>153</v>
      </c>
      <c r="C56" s="305" t="s">
        <v>154</v>
      </c>
      <c r="D56" s="294">
        <v>3</v>
      </c>
      <c r="E56" s="294">
        <v>8</v>
      </c>
      <c r="F56" s="294">
        <v>20</v>
      </c>
      <c r="G56" s="295">
        <f t="shared" si="0"/>
        <v>3.4444444444444442</v>
      </c>
      <c r="H56" s="294">
        <v>9</v>
      </c>
      <c r="I56" s="294">
        <v>4</v>
      </c>
      <c r="J56" s="295">
        <f t="shared" si="1"/>
        <v>4.25</v>
      </c>
      <c r="K56" s="294">
        <v>11</v>
      </c>
      <c r="L56" s="294">
        <v>11</v>
      </c>
      <c r="M56" s="294">
        <v>11</v>
      </c>
      <c r="N56" s="295">
        <f t="shared" si="2"/>
        <v>10.999999999999998</v>
      </c>
      <c r="O56" s="296">
        <f t="shared" si="3"/>
        <v>18.7</v>
      </c>
      <c r="P56" s="294">
        <v>21</v>
      </c>
      <c r="Q56" s="294"/>
      <c r="R56" s="294">
        <v>16</v>
      </c>
      <c r="S56" s="294"/>
      <c r="T56" s="294"/>
      <c r="U56" s="297">
        <f t="shared" si="4"/>
        <v>37</v>
      </c>
      <c r="V56" s="298">
        <f t="shared" si="5"/>
        <v>56</v>
      </c>
      <c r="W56" s="298"/>
      <c r="X56" s="298"/>
      <c r="Y56" s="299" t="str">
        <f t="shared" si="6"/>
        <v>C</v>
      </c>
    </row>
    <row r="57" spans="1:25" ht="25.8">
      <c r="A57" s="291">
        <v>43</v>
      </c>
      <c r="B57" s="303" t="s">
        <v>155</v>
      </c>
      <c r="C57" s="305" t="s">
        <v>156</v>
      </c>
      <c r="D57" s="294">
        <v>3</v>
      </c>
      <c r="E57" s="294">
        <v>15.5</v>
      </c>
      <c r="F57" s="294">
        <v>14</v>
      </c>
      <c r="G57" s="295">
        <f t="shared" si="0"/>
        <v>3.611111111111112</v>
      </c>
      <c r="H57" s="294">
        <v>10</v>
      </c>
      <c r="I57" s="294">
        <v>5</v>
      </c>
      <c r="J57" s="295">
        <f t="shared" si="1"/>
        <v>5</v>
      </c>
      <c r="K57" s="294">
        <v>10</v>
      </c>
      <c r="L57" s="294">
        <v>9</v>
      </c>
      <c r="M57" s="294">
        <v>13</v>
      </c>
      <c r="N57" s="295">
        <f t="shared" si="2"/>
        <v>10.666666666666666</v>
      </c>
      <c r="O57" s="296">
        <f t="shared" si="3"/>
        <v>19.3</v>
      </c>
      <c r="P57" s="294">
        <v>18</v>
      </c>
      <c r="Q57" s="294"/>
      <c r="R57" s="294">
        <v>8</v>
      </c>
      <c r="S57" s="294"/>
      <c r="T57" s="294">
        <v>10</v>
      </c>
      <c r="U57" s="297">
        <f t="shared" si="4"/>
        <v>36</v>
      </c>
      <c r="V57" s="298">
        <f t="shared" si="5"/>
        <v>55</v>
      </c>
      <c r="W57" s="298"/>
      <c r="X57" s="298"/>
      <c r="Y57" s="299" t="str">
        <f t="shared" si="6"/>
        <v>C</v>
      </c>
    </row>
    <row r="58" spans="1:25" ht="25.8">
      <c r="A58" s="291">
        <v>44</v>
      </c>
      <c r="B58" s="303" t="s">
        <v>157</v>
      </c>
      <c r="C58" s="305" t="s">
        <v>158</v>
      </c>
      <c r="D58" s="294">
        <v>18</v>
      </c>
      <c r="E58" s="294">
        <v>4.5</v>
      </c>
      <c r="F58" s="294">
        <v>17</v>
      </c>
      <c r="G58" s="295">
        <f t="shared" si="0"/>
        <v>4.3888888888888884</v>
      </c>
      <c r="H58" s="294">
        <v>8</v>
      </c>
      <c r="I58" s="294">
        <v>4</v>
      </c>
      <c r="J58" s="295">
        <f t="shared" si="1"/>
        <v>4</v>
      </c>
      <c r="K58" s="294">
        <v>8</v>
      </c>
      <c r="L58" s="294">
        <v>10</v>
      </c>
      <c r="M58" s="294">
        <v>11</v>
      </c>
      <c r="N58" s="295">
        <f t="shared" si="2"/>
        <v>9.6666666666666661</v>
      </c>
      <c r="O58" s="296">
        <f t="shared" si="3"/>
        <v>18.100000000000001</v>
      </c>
      <c r="P58" s="294">
        <v>17</v>
      </c>
      <c r="Q58" s="294"/>
      <c r="R58" s="294">
        <v>16</v>
      </c>
      <c r="S58" s="294"/>
      <c r="T58" s="294">
        <v>13</v>
      </c>
      <c r="U58" s="297">
        <f t="shared" si="4"/>
        <v>46</v>
      </c>
      <c r="V58" s="298">
        <f t="shared" si="5"/>
        <v>64</v>
      </c>
      <c r="W58" s="298"/>
      <c r="X58" s="298"/>
      <c r="Y58" s="299" t="str">
        <f t="shared" si="6"/>
        <v>B</v>
      </c>
    </row>
    <row r="59" spans="1:25" ht="25.8">
      <c r="A59" s="291">
        <v>45</v>
      </c>
      <c r="B59" s="303" t="s">
        <v>159</v>
      </c>
      <c r="C59" s="305" t="s">
        <v>160</v>
      </c>
      <c r="D59" s="294">
        <v>15</v>
      </c>
      <c r="E59" s="294">
        <v>22</v>
      </c>
      <c r="F59" s="294">
        <v>17</v>
      </c>
      <c r="G59" s="295">
        <f t="shared" si="0"/>
        <v>6</v>
      </c>
      <c r="H59" s="294">
        <v>10</v>
      </c>
      <c r="I59" s="294">
        <v>5</v>
      </c>
      <c r="J59" s="295">
        <f t="shared" si="1"/>
        <v>5</v>
      </c>
      <c r="K59" s="294">
        <v>12</v>
      </c>
      <c r="L59" s="294">
        <v>12</v>
      </c>
      <c r="M59" s="294">
        <v>12</v>
      </c>
      <c r="N59" s="295">
        <f t="shared" si="2"/>
        <v>12.000000000000002</v>
      </c>
      <c r="O59" s="296">
        <f t="shared" si="3"/>
        <v>23</v>
      </c>
      <c r="P59" s="294">
        <v>21</v>
      </c>
      <c r="Q59" s="294"/>
      <c r="R59" s="294">
        <v>16</v>
      </c>
      <c r="S59" s="294"/>
      <c r="T59" s="294">
        <v>8</v>
      </c>
      <c r="U59" s="297">
        <f t="shared" si="4"/>
        <v>45</v>
      </c>
      <c r="V59" s="298">
        <f t="shared" si="5"/>
        <v>68</v>
      </c>
      <c r="W59" s="298"/>
      <c r="X59" s="298"/>
      <c r="Y59" s="299" t="str">
        <f t="shared" si="6"/>
        <v>B</v>
      </c>
    </row>
    <row r="60" spans="1:25" ht="25.8">
      <c r="A60" s="291">
        <v>46</v>
      </c>
      <c r="B60" s="303" t="s">
        <v>161</v>
      </c>
      <c r="C60" s="305" t="s">
        <v>162</v>
      </c>
      <c r="D60" s="294">
        <v>15</v>
      </c>
      <c r="E60" s="294">
        <v>9</v>
      </c>
      <c r="F60" s="294">
        <v>16</v>
      </c>
      <c r="G60" s="295">
        <f t="shared" si="0"/>
        <v>4.4444444444444455</v>
      </c>
      <c r="H60" s="294">
        <v>10</v>
      </c>
      <c r="I60" s="294">
        <v>5</v>
      </c>
      <c r="J60" s="295">
        <f t="shared" si="1"/>
        <v>5</v>
      </c>
      <c r="K60" s="294">
        <v>11</v>
      </c>
      <c r="L60" s="294">
        <v>10</v>
      </c>
      <c r="M60" s="294">
        <v>12</v>
      </c>
      <c r="N60" s="295">
        <f t="shared" si="2"/>
        <v>11</v>
      </c>
      <c r="O60" s="296">
        <f t="shared" si="3"/>
        <v>20.399999999999999</v>
      </c>
      <c r="P60" s="294">
        <v>25</v>
      </c>
      <c r="Q60" s="294"/>
      <c r="R60" s="294">
        <v>17</v>
      </c>
      <c r="S60" s="294"/>
      <c r="T60" s="294">
        <v>11</v>
      </c>
      <c r="U60" s="297">
        <f t="shared" si="4"/>
        <v>53</v>
      </c>
      <c r="V60" s="298">
        <f t="shared" si="5"/>
        <v>73</v>
      </c>
      <c r="W60" s="298"/>
      <c r="X60" s="298"/>
      <c r="Y60" s="299" t="str">
        <f t="shared" si="6"/>
        <v>A</v>
      </c>
    </row>
    <row r="61" spans="1:25" ht="25.8">
      <c r="A61" s="291">
        <v>47</v>
      </c>
      <c r="B61" s="303" t="s">
        <v>163</v>
      </c>
      <c r="C61" s="304" t="s">
        <v>164</v>
      </c>
      <c r="D61" s="294">
        <v>1</v>
      </c>
      <c r="E61" s="294">
        <v>6</v>
      </c>
      <c r="F61" s="294">
        <v>16</v>
      </c>
      <c r="G61" s="295">
        <f t="shared" si="0"/>
        <v>2.5555555555555554</v>
      </c>
      <c r="H61" s="294">
        <v>10</v>
      </c>
      <c r="I61" s="294">
        <v>5</v>
      </c>
      <c r="J61" s="295">
        <f t="shared" si="1"/>
        <v>5</v>
      </c>
      <c r="K61" s="294">
        <v>11</v>
      </c>
      <c r="L61" s="294">
        <v>11</v>
      </c>
      <c r="M61" s="294">
        <v>8</v>
      </c>
      <c r="N61" s="295">
        <f t="shared" si="2"/>
        <v>10</v>
      </c>
      <c r="O61" s="296">
        <f t="shared" si="3"/>
        <v>17.600000000000001</v>
      </c>
      <c r="P61" s="294">
        <v>23</v>
      </c>
      <c r="Q61" s="294">
        <v>17</v>
      </c>
      <c r="R61" s="294"/>
      <c r="S61" s="294"/>
      <c r="T61" s="294">
        <v>12</v>
      </c>
      <c r="U61" s="297">
        <f t="shared" si="4"/>
        <v>52</v>
      </c>
      <c r="V61" s="298">
        <f t="shared" si="5"/>
        <v>70</v>
      </c>
      <c r="W61" s="298"/>
      <c r="X61" s="298"/>
      <c r="Y61" s="299" t="str">
        <f t="shared" si="6"/>
        <v>A</v>
      </c>
    </row>
    <row r="62" spans="1:25" ht="25.8">
      <c r="A62" s="291">
        <v>48</v>
      </c>
      <c r="B62" s="303" t="s">
        <v>165</v>
      </c>
      <c r="C62" s="304" t="s">
        <v>166</v>
      </c>
      <c r="D62" s="294">
        <v>9</v>
      </c>
      <c r="E62" s="294">
        <v>11.5</v>
      </c>
      <c r="F62" s="294">
        <v>13</v>
      </c>
      <c r="G62" s="295">
        <f t="shared" si="0"/>
        <v>3.7222222222222228</v>
      </c>
      <c r="H62" s="294">
        <v>10</v>
      </c>
      <c r="I62" s="294">
        <v>5</v>
      </c>
      <c r="J62" s="295">
        <f t="shared" si="1"/>
        <v>5</v>
      </c>
      <c r="K62" s="294">
        <v>11</v>
      </c>
      <c r="L62" s="294">
        <v>12</v>
      </c>
      <c r="M62" s="294">
        <v>12</v>
      </c>
      <c r="N62" s="295">
        <f t="shared" si="2"/>
        <v>11.666666666666664</v>
      </c>
      <c r="O62" s="296">
        <f t="shared" si="3"/>
        <v>20.399999999999999</v>
      </c>
      <c r="P62" s="294">
        <v>27</v>
      </c>
      <c r="Q62" s="294"/>
      <c r="R62" s="294">
        <v>15</v>
      </c>
      <c r="S62" s="294"/>
      <c r="T62" s="294">
        <v>10</v>
      </c>
      <c r="U62" s="297">
        <f t="shared" si="4"/>
        <v>52</v>
      </c>
      <c r="V62" s="298">
        <f t="shared" si="5"/>
        <v>72</v>
      </c>
      <c r="W62" s="298"/>
      <c r="X62" s="298"/>
      <c r="Y62" s="299" t="str">
        <f t="shared" si="6"/>
        <v>A</v>
      </c>
    </row>
    <row r="63" spans="1:25" ht="25.8">
      <c r="A63" s="291">
        <v>49</v>
      </c>
      <c r="B63" s="303" t="s">
        <v>167</v>
      </c>
      <c r="C63" s="304" t="s">
        <v>168</v>
      </c>
      <c r="D63" s="294">
        <v>3</v>
      </c>
      <c r="E63" s="294">
        <v>5</v>
      </c>
      <c r="F63" s="294">
        <v>20</v>
      </c>
      <c r="G63" s="295">
        <f t="shared" si="0"/>
        <v>3.1111111111111112</v>
      </c>
      <c r="H63" s="294">
        <v>8</v>
      </c>
      <c r="I63" s="294">
        <v>4</v>
      </c>
      <c r="J63" s="295">
        <f t="shared" si="1"/>
        <v>4</v>
      </c>
      <c r="K63" s="294">
        <v>11</v>
      </c>
      <c r="L63" s="294">
        <v>12</v>
      </c>
      <c r="M63" s="294">
        <v>12</v>
      </c>
      <c r="N63" s="295">
        <f t="shared" si="2"/>
        <v>11.666666666666664</v>
      </c>
      <c r="O63" s="296">
        <f t="shared" si="3"/>
        <v>18.8</v>
      </c>
      <c r="P63" s="294"/>
      <c r="Q63" s="294"/>
      <c r="R63" s="294"/>
      <c r="S63" s="294"/>
      <c r="T63" s="294"/>
      <c r="U63" s="297" t="str">
        <f t="shared" si="4"/>
        <v/>
      </c>
      <c r="V63" s="298">
        <f t="shared" si="5"/>
        <v>19</v>
      </c>
      <c r="W63" s="298"/>
      <c r="X63" s="298"/>
      <c r="Y63" s="299" t="str">
        <f t="shared" si="6"/>
        <v/>
      </c>
    </row>
    <row r="64" spans="1:25" ht="25.8">
      <c r="A64" s="291">
        <v>50</v>
      </c>
      <c r="B64" s="303" t="s">
        <v>169</v>
      </c>
      <c r="C64" s="304" t="s">
        <v>170</v>
      </c>
      <c r="D64" s="294">
        <v>21</v>
      </c>
      <c r="E64" s="294">
        <v>5</v>
      </c>
      <c r="F64" s="294">
        <v>12</v>
      </c>
      <c r="G64" s="295">
        <f t="shared" si="0"/>
        <v>4.2222222222222223</v>
      </c>
      <c r="H64" s="294">
        <v>9</v>
      </c>
      <c r="I64" s="294">
        <v>3</v>
      </c>
      <c r="J64" s="295">
        <f t="shared" si="1"/>
        <v>3.75</v>
      </c>
      <c r="K64" s="294">
        <v>8</v>
      </c>
      <c r="L64" s="294">
        <v>8</v>
      </c>
      <c r="M64" s="294">
        <v>11</v>
      </c>
      <c r="N64" s="295">
        <f t="shared" si="2"/>
        <v>8.9999999999999982</v>
      </c>
      <c r="O64" s="296">
        <f t="shared" si="3"/>
        <v>17</v>
      </c>
      <c r="P64" s="294">
        <v>17</v>
      </c>
      <c r="Q64" s="294"/>
      <c r="R64" s="294">
        <v>16</v>
      </c>
      <c r="S64" s="294"/>
      <c r="T64" s="294">
        <v>14</v>
      </c>
      <c r="U64" s="297">
        <f t="shared" si="4"/>
        <v>47</v>
      </c>
      <c r="V64" s="298">
        <f t="shared" si="5"/>
        <v>64</v>
      </c>
      <c r="W64" s="298"/>
      <c r="X64" s="298"/>
      <c r="Y64" s="299" t="str">
        <f t="shared" si="6"/>
        <v>B</v>
      </c>
    </row>
    <row r="65" spans="1:25" ht="25.8">
      <c r="A65" s="291">
        <v>51</v>
      </c>
      <c r="B65" s="303" t="s">
        <v>171</v>
      </c>
      <c r="C65" s="304" t="s">
        <v>172</v>
      </c>
      <c r="D65" s="294">
        <v>3</v>
      </c>
      <c r="E65" s="294">
        <v>6</v>
      </c>
      <c r="F65" s="294">
        <v>17</v>
      </c>
      <c r="G65" s="295">
        <f t="shared" si="0"/>
        <v>2.8888888888888893</v>
      </c>
      <c r="H65" s="294">
        <v>8</v>
      </c>
      <c r="I65" s="294">
        <v>4</v>
      </c>
      <c r="J65" s="295">
        <f t="shared" si="1"/>
        <v>4</v>
      </c>
      <c r="K65" s="294">
        <v>12</v>
      </c>
      <c r="L65" s="294">
        <v>13</v>
      </c>
      <c r="M65" s="294">
        <v>11</v>
      </c>
      <c r="N65" s="295">
        <f t="shared" si="2"/>
        <v>12</v>
      </c>
      <c r="O65" s="296">
        <f t="shared" si="3"/>
        <v>18.899999999999999</v>
      </c>
      <c r="P65" s="294">
        <v>25</v>
      </c>
      <c r="Q65" s="294"/>
      <c r="R65" s="294">
        <v>15</v>
      </c>
      <c r="S65" s="294"/>
      <c r="T65" s="294">
        <v>12</v>
      </c>
      <c r="U65" s="297">
        <f t="shared" si="4"/>
        <v>52</v>
      </c>
      <c r="V65" s="298">
        <f t="shared" si="5"/>
        <v>71</v>
      </c>
      <c r="W65" s="298"/>
      <c r="X65" s="298"/>
      <c r="Y65" s="299" t="str">
        <f t="shared" si="6"/>
        <v>A</v>
      </c>
    </row>
    <row r="66" spans="1:25" ht="25.8">
      <c r="A66" s="291">
        <v>52</v>
      </c>
      <c r="B66" s="303" t="s">
        <v>173</v>
      </c>
      <c r="C66" s="304" t="s">
        <v>174</v>
      </c>
      <c r="D66" s="294">
        <v>30</v>
      </c>
      <c r="E66" s="294">
        <v>10.5</v>
      </c>
      <c r="F66" s="294">
        <v>23</v>
      </c>
      <c r="G66" s="295">
        <f t="shared" si="0"/>
        <v>7.0555555555555562</v>
      </c>
      <c r="H66" s="294">
        <v>10</v>
      </c>
      <c r="I66" s="294">
        <v>5</v>
      </c>
      <c r="J66" s="295">
        <f t="shared" si="1"/>
        <v>5</v>
      </c>
      <c r="K66" s="294">
        <v>11</v>
      </c>
      <c r="L66" s="294">
        <v>12</v>
      </c>
      <c r="M66" s="294">
        <v>8</v>
      </c>
      <c r="N66" s="295">
        <f t="shared" si="2"/>
        <v>10.333333333333332</v>
      </c>
      <c r="O66" s="296">
        <f t="shared" si="3"/>
        <v>22.4</v>
      </c>
      <c r="P66" s="294">
        <v>23</v>
      </c>
      <c r="Q66" s="294">
        <v>12</v>
      </c>
      <c r="R66" s="294"/>
      <c r="S66" s="294"/>
      <c r="T66" s="294">
        <v>11</v>
      </c>
      <c r="U66" s="297">
        <f t="shared" si="4"/>
        <v>46</v>
      </c>
      <c r="V66" s="298">
        <f t="shared" si="5"/>
        <v>68</v>
      </c>
      <c r="W66" s="298"/>
      <c r="X66" s="298"/>
      <c r="Y66" s="299" t="str">
        <f t="shared" si="6"/>
        <v>B</v>
      </c>
    </row>
    <row r="67" spans="1:25" ht="25.8">
      <c r="A67" s="291">
        <v>53</v>
      </c>
      <c r="B67" s="303" t="s">
        <v>175</v>
      </c>
      <c r="C67" s="304" t="s">
        <v>176</v>
      </c>
      <c r="D67" s="294">
        <v>12</v>
      </c>
      <c r="E67" s="294">
        <v>13</v>
      </c>
      <c r="F67" s="294">
        <v>12</v>
      </c>
      <c r="G67" s="295">
        <f t="shared" si="0"/>
        <v>4.1111111111111116</v>
      </c>
      <c r="H67" s="294">
        <v>9</v>
      </c>
      <c r="I67" s="294">
        <v>5</v>
      </c>
      <c r="J67" s="295">
        <f t="shared" si="1"/>
        <v>4.75</v>
      </c>
      <c r="K67" s="294">
        <v>12</v>
      </c>
      <c r="L67" s="294">
        <v>10</v>
      </c>
      <c r="M67" s="294">
        <v>8</v>
      </c>
      <c r="N67" s="295">
        <f t="shared" si="2"/>
        <v>10</v>
      </c>
      <c r="O67" s="296">
        <f t="shared" si="3"/>
        <v>18.899999999999999</v>
      </c>
      <c r="P67" s="294">
        <v>22</v>
      </c>
      <c r="Q67" s="294">
        <v>15</v>
      </c>
      <c r="R67" s="294"/>
      <c r="S67" s="294"/>
      <c r="T67" s="294">
        <v>14</v>
      </c>
      <c r="U67" s="297">
        <f t="shared" si="4"/>
        <v>51</v>
      </c>
      <c r="V67" s="298">
        <f t="shared" si="5"/>
        <v>70</v>
      </c>
      <c r="W67" s="298"/>
      <c r="X67" s="298"/>
      <c r="Y67" s="299" t="str">
        <f t="shared" si="6"/>
        <v>A</v>
      </c>
    </row>
    <row r="68" spans="1:25" ht="25.8">
      <c r="A68" s="291">
        <v>54</v>
      </c>
      <c r="B68" s="303" t="s">
        <v>177</v>
      </c>
      <c r="C68" s="304" t="s">
        <v>178</v>
      </c>
      <c r="D68" s="294">
        <v>3</v>
      </c>
      <c r="E68" s="294">
        <v>7.5</v>
      </c>
      <c r="F68" s="294">
        <v>16</v>
      </c>
      <c r="G68" s="295">
        <f t="shared" si="0"/>
        <v>2.9444444444444442</v>
      </c>
      <c r="H68" s="294">
        <v>8</v>
      </c>
      <c r="I68" s="294">
        <v>4</v>
      </c>
      <c r="J68" s="295">
        <f t="shared" si="1"/>
        <v>4</v>
      </c>
      <c r="K68" s="294">
        <v>10</v>
      </c>
      <c r="L68" s="294">
        <v>9</v>
      </c>
      <c r="M68" s="294">
        <v>13</v>
      </c>
      <c r="N68" s="295">
        <f t="shared" si="2"/>
        <v>10.666666666666666</v>
      </c>
      <c r="O68" s="296">
        <f t="shared" si="3"/>
        <v>17.600000000000001</v>
      </c>
      <c r="P68" s="294">
        <v>16</v>
      </c>
      <c r="Q68" s="294">
        <v>10</v>
      </c>
      <c r="R68" s="294"/>
      <c r="S68" s="294"/>
      <c r="T68" s="294">
        <v>8</v>
      </c>
      <c r="U68" s="297">
        <f t="shared" si="4"/>
        <v>34</v>
      </c>
      <c r="V68" s="298">
        <f t="shared" si="5"/>
        <v>52</v>
      </c>
      <c r="W68" s="298"/>
      <c r="X68" s="298"/>
      <c r="Y68" s="299" t="str">
        <f t="shared" si="6"/>
        <v>C</v>
      </c>
    </row>
    <row r="69" spans="1:25" ht="25.8">
      <c r="A69" s="291">
        <v>55</v>
      </c>
      <c r="B69" s="303" t="s">
        <v>179</v>
      </c>
      <c r="C69" s="304" t="s">
        <v>180</v>
      </c>
      <c r="D69" s="294">
        <v>6</v>
      </c>
      <c r="E69" s="294">
        <v>10</v>
      </c>
      <c r="F69" s="294">
        <v>17</v>
      </c>
      <c r="G69" s="295">
        <f t="shared" si="0"/>
        <v>3.6666666666666665</v>
      </c>
      <c r="H69" s="294">
        <v>8</v>
      </c>
      <c r="I69" s="294">
        <v>5</v>
      </c>
      <c r="J69" s="295">
        <f t="shared" si="1"/>
        <v>4.5</v>
      </c>
      <c r="K69" s="294">
        <v>9</v>
      </c>
      <c r="L69" s="294">
        <v>11</v>
      </c>
      <c r="M69" s="294">
        <v>11</v>
      </c>
      <c r="N69" s="295">
        <f t="shared" si="2"/>
        <v>10.333333333333332</v>
      </c>
      <c r="O69" s="296">
        <f t="shared" si="3"/>
        <v>18.5</v>
      </c>
      <c r="P69" s="294">
        <v>21</v>
      </c>
      <c r="Q69" s="294"/>
      <c r="R69" s="294">
        <v>14</v>
      </c>
      <c r="S69" s="294"/>
      <c r="T69" s="294">
        <v>12</v>
      </c>
      <c r="U69" s="297">
        <f t="shared" si="4"/>
        <v>47</v>
      </c>
      <c r="V69" s="298">
        <f t="shared" si="5"/>
        <v>66</v>
      </c>
      <c r="W69" s="298"/>
      <c r="X69" s="298"/>
      <c r="Y69" s="299" t="str">
        <f t="shared" si="6"/>
        <v>B</v>
      </c>
    </row>
    <row r="70" spans="1:25" ht="25.8">
      <c r="A70" s="291">
        <v>56</v>
      </c>
      <c r="B70" s="303" t="s">
        <v>181</v>
      </c>
      <c r="C70" s="304" t="s">
        <v>182</v>
      </c>
      <c r="D70" s="294">
        <v>6</v>
      </c>
      <c r="E70" s="294">
        <v>7.5</v>
      </c>
      <c r="F70" s="294">
        <v>10</v>
      </c>
      <c r="G70" s="295">
        <f t="shared" si="0"/>
        <v>2.6111111111111112</v>
      </c>
      <c r="H70" s="294">
        <v>10</v>
      </c>
      <c r="I70" s="294">
        <v>5</v>
      </c>
      <c r="J70" s="295">
        <f t="shared" si="1"/>
        <v>5</v>
      </c>
      <c r="K70" s="294">
        <v>11</v>
      </c>
      <c r="L70" s="294">
        <v>8</v>
      </c>
      <c r="M70" s="294">
        <v>11</v>
      </c>
      <c r="N70" s="295">
        <f t="shared" si="2"/>
        <v>10</v>
      </c>
      <c r="O70" s="296">
        <f t="shared" si="3"/>
        <v>17.600000000000001</v>
      </c>
      <c r="P70" s="294">
        <v>28</v>
      </c>
      <c r="Q70" s="294"/>
      <c r="R70" s="294">
        <v>16</v>
      </c>
      <c r="S70" s="294"/>
      <c r="T70" s="294">
        <v>14</v>
      </c>
      <c r="U70" s="297">
        <f t="shared" si="4"/>
        <v>58</v>
      </c>
      <c r="V70" s="298">
        <f t="shared" si="5"/>
        <v>76</v>
      </c>
      <c r="W70" s="298"/>
      <c r="X70" s="298"/>
      <c r="Y70" s="299" t="str">
        <f t="shared" si="6"/>
        <v>A</v>
      </c>
    </row>
    <row r="71" spans="1:25" ht="25.8">
      <c r="A71" s="291">
        <v>57</v>
      </c>
      <c r="B71" s="306" t="s">
        <v>183</v>
      </c>
      <c r="C71" s="307" t="s">
        <v>184</v>
      </c>
      <c r="D71" s="294">
        <v>1</v>
      </c>
      <c r="E71" s="294">
        <v>11</v>
      </c>
      <c r="F71" s="294">
        <v>18</v>
      </c>
      <c r="G71" s="295">
        <f t="shared" si="0"/>
        <v>3.3333333333333335</v>
      </c>
      <c r="H71" s="294">
        <v>10</v>
      </c>
      <c r="I71" s="294">
        <v>5</v>
      </c>
      <c r="J71" s="295">
        <f t="shared" si="1"/>
        <v>5</v>
      </c>
      <c r="K71" s="294">
        <v>11</v>
      </c>
      <c r="L71" s="294">
        <v>10</v>
      </c>
      <c r="M71" s="294">
        <v>11</v>
      </c>
      <c r="N71" s="295">
        <f t="shared" si="2"/>
        <v>10.666666666666666</v>
      </c>
      <c r="O71" s="296">
        <f t="shared" si="3"/>
        <v>19</v>
      </c>
      <c r="P71" s="294">
        <v>16</v>
      </c>
      <c r="Q71" s="294"/>
      <c r="R71" s="294">
        <v>14</v>
      </c>
      <c r="S71" s="294"/>
      <c r="T71" s="294">
        <v>3</v>
      </c>
      <c r="U71" s="297">
        <f t="shared" si="4"/>
        <v>33</v>
      </c>
      <c r="V71" s="298">
        <f t="shared" si="5"/>
        <v>52</v>
      </c>
      <c r="W71" s="298"/>
      <c r="X71" s="298"/>
      <c r="Y71" s="299" t="str">
        <f t="shared" si="6"/>
        <v>C</v>
      </c>
    </row>
    <row r="72" spans="1:25" ht="25.8">
      <c r="A72" s="291">
        <v>58</v>
      </c>
      <c r="B72" s="303" t="s">
        <v>185</v>
      </c>
      <c r="C72" s="304" t="s">
        <v>186</v>
      </c>
      <c r="D72" s="294">
        <v>3</v>
      </c>
      <c r="E72" s="294">
        <v>15.5</v>
      </c>
      <c r="F72" s="294">
        <v>13</v>
      </c>
      <c r="G72" s="295">
        <f t="shared" si="0"/>
        <v>3.5</v>
      </c>
      <c r="H72" s="294">
        <v>10</v>
      </c>
      <c r="I72" s="294">
        <v>5</v>
      </c>
      <c r="J72" s="295">
        <f t="shared" si="1"/>
        <v>5</v>
      </c>
      <c r="K72" s="294">
        <v>12</v>
      </c>
      <c r="L72" s="294">
        <v>12</v>
      </c>
      <c r="M72" s="294">
        <v>12</v>
      </c>
      <c r="N72" s="295">
        <f t="shared" si="2"/>
        <v>12.000000000000002</v>
      </c>
      <c r="O72" s="296">
        <f t="shared" si="3"/>
        <v>20.5</v>
      </c>
      <c r="P72" s="294">
        <v>21</v>
      </c>
      <c r="Q72" s="294"/>
      <c r="R72" s="294">
        <v>14</v>
      </c>
      <c r="S72" s="294"/>
      <c r="T72" s="294">
        <v>11</v>
      </c>
      <c r="U72" s="297">
        <f t="shared" si="4"/>
        <v>46</v>
      </c>
      <c r="V72" s="298">
        <f t="shared" si="5"/>
        <v>67</v>
      </c>
      <c r="W72" s="298"/>
      <c r="X72" s="298"/>
      <c r="Y72" s="299" t="str">
        <f t="shared" si="6"/>
        <v>B</v>
      </c>
    </row>
    <row r="73" spans="1:25" ht="25.8">
      <c r="A73" s="291">
        <v>59</v>
      </c>
      <c r="B73" s="303" t="s">
        <v>187</v>
      </c>
      <c r="C73" s="304" t="s">
        <v>188</v>
      </c>
      <c r="D73" s="294">
        <v>9</v>
      </c>
      <c r="E73" s="294">
        <v>12</v>
      </c>
      <c r="F73" s="294">
        <v>16</v>
      </c>
      <c r="G73" s="295">
        <f t="shared" si="0"/>
        <v>4.1111111111111116</v>
      </c>
      <c r="H73" s="294">
        <v>9</v>
      </c>
      <c r="I73" s="294">
        <v>4</v>
      </c>
      <c r="J73" s="295">
        <f t="shared" si="1"/>
        <v>4.25</v>
      </c>
      <c r="K73" s="294">
        <v>8</v>
      </c>
      <c r="L73" s="294">
        <v>8</v>
      </c>
      <c r="M73" s="294">
        <v>11</v>
      </c>
      <c r="N73" s="295">
        <f t="shared" si="2"/>
        <v>8.9999999999999982</v>
      </c>
      <c r="O73" s="296">
        <f t="shared" si="3"/>
        <v>17.399999999999999</v>
      </c>
      <c r="P73" s="294">
        <v>28</v>
      </c>
      <c r="Q73" s="294"/>
      <c r="R73" s="294">
        <v>16</v>
      </c>
      <c r="S73" s="294"/>
      <c r="T73" s="294">
        <v>13</v>
      </c>
      <c r="U73" s="297">
        <f t="shared" si="4"/>
        <v>57</v>
      </c>
      <c r="V73" s="298">
        <f t="shared" si="5"/>
        <v>74</v>
      </c>
      <c r="W73" s="298"/>
      <c r="X73" s="298"/>
      <c r="Y73" s="299" t="str">
        <f t="shared" si="6"/>
        <v>A</v>
      </c>
    </row>
    <row r="74" spans="1:25" ht="25.8">
      <c r="A74" s="291">
        <v>60</v>
      </c>
      <c r="B74" s="303" t="s">
        <v>189</v>
      </c>
      <c r="C74" s="304" t="s">
        <v>190</v>
      </c>
      <c r="D74" s="294">
        <v>3</v>
      </c>
      <c r="E74" s="294">
        <v>9.5</v>
      </c>
      <c r="F74" s="294">
        <v>18</v>
      </c>
      <c r="G74" s="295">
        <f t="shared" si="0"/>
        <v>3.3888888888888888</v>
      </c>
      <c r="H74" s="294">
        <v>10</v>
      </c>
      <c r="I74" s="294">
        <v>5</v>
      </c>
      <c r="J74" s="295">
        <f t="shared" si="1"/>
        <v>5</v>
      </c>
      <c r="K74" s="294">
        <v>11</v>
      </c>
      <c r="L74" s="294">
        <v>10</v>
      </c>
      <c r="M74" s="294">
        <v>13</v>
      </c>
      <c r="N74" s="295">
        <f t="shared" si="2"/>
        <v>11.333333333333334</v>
      </c>
      <c r="O74" s="296">
        <f t="shared" si="3"/>
        <v>19.7</v>
      </c>
      <c r="P74" s="294"/>
      <c r="Q74" s="294"/>
      <c r="R74" s="294"/>
      <c r="S74" s="294"/>
      <c r="T74" s="294"/>
      <c r="U74" s="297" t="str">
        <f t="shared" si="4"/>
        <v/>
      </c>
      <c r="V74" s="298">
        <f t="shared" si="5"/>
        <v>20</v>
      </c>
      <c r="W74" s="298"/>
      <c r="X74" s="298"/>
      <c r="Y74" s="299" t="str">
        <f t="shared" si="6"/>
        <v/>
      </c>
    </row>
    <row r="75" spans="1:25" ht="25.8">
      <c r="A75" s="291">
        <v>61</v>
      </c>
      <c r="B75" s="303" t="s">
        <v>191</v>
      </c>
      <c r="C75" s="304" t="s">
        <v>192</v>
      </c>
      <c r="D75" s="294">
        <v>6</v>
      </c>
      <c r="E75" s="294">
        <v>15</v>
      </c>
      <c r="F75" s="294">
        <v>17</v>
      </c>
      <c r="G75" s="295">
        <f t="shared" si="0"/>
        <v>4.2222222222222223</v>
      </c>
      <c r="H75" s="294">
        <v>8</v>
      </c>
      <c r="I75" s="294">
        <v>4</v>
      </c>
      <c r="J75" s="295">
        <f t="shared" si="1"/>
        <v>4</v>
      </c>
      <c r="K75" s="294">
        <v>10</v>
      </c>
      <c r="L75" s="294">
        <v>9</v>
      </c>
      <c r="M75" s="294">
        <v>13</v>
      </c>
      <c r="N75" s="295">
        <f t="shared" si="2"/>
        <v>10.666666666666666</v>
      </c>
      <c r="O75" s="296">
        <f t="shared" si="3"/>
        <v>18.899999999999999</v>
      </c>
      <c r="P75" s="294">
        <v>23</v>
      </c>
      <c r="Q75" s="294"/>
      <c r="R75" s="294">
        <v>14</v>
      </c>
      <c r="S75" s="294"/>
      <c r="T75" s="294">
        <v>13</v>
      </c>
      <c r="U75" s="297">
        <f t="shared" si="4"/>
        <v>50</v>
      </c>
      <c r="V75" s="298">
        <f t="shared" si="5"/>
        <v>69</v>
      </c>
      <c r="W75" s="298"/>
      <c r="X75" s="298"/>
      <c r="Y75" s="299" t="str">
        <f t="shared" si="6"/>
        <v>B</v>
      </c>
    </row>
    <row r="76" spans="1:25" ht="25.8">
      <c r="A76" s="291">
        <v>62</v>
      </c>
      <c r="B76" s="303" t="s">
        <v>193</v>
      </c>
      <c r="C76" s="304" t="s">
        <v>194</v>
      </c>
      <c r="D76" s="294">
        <v>6</v>
      </c>
      <c r="E76" s="294">
        <v>6</v>
      </c>
      <c r="F76" s="294">
        <v>16</v>
      </c>
      <c r="G76" s="295">
        <f t="shared" si="0"/>
        <v>3.1111111111111112</v>
      </c>
      <c r="H76" s="294">
        <v>8</v>
      </c>
      <c r="I76" s="294">
        <v>4</v>
      </c>
      <c r="J76" s="295">
        <f t="shared" si="1"/>
        <v>4</v>
      </c>
      <c r="K76" s="294">
        <v>8</v>
      </c>
      <c r="L76" s="294">
        <v>8</v>
      </c>
      <c r="M76" s="294">
        <v>11</v>
      </c>
      <c r="N76" s="295">
        <f t="shared" si="2"/>
        <v>8.9999999999999982</v>
      </c>
      <c r="O76" s="296">
        <f t="shared" si="3"/>
        <v>16.100000000000001</v>
      </c>
      <c r="P76" s="294">
        <v>26</v>
      </c>
      <c r="Q76" s="294"/>
      <c r="R76" s="294">
        <v>15</v>
      </c>
      <c r="S76" s="294"/>
      <c r="T76" s="294">
        <v>11</v>
      </c>
      <c r="U76" s="297">
        <f t="shared" si="4"/>
        <v>52</v>
      </c>
      <c r="V76" s="298">
        <f t="shared" si="5"/>
        <v>68</v>
      </c>
      <c r="W76" s="298"/>
      <c r="X76" s="298"/>
      <c r="Y76" s="299" t="str">
        <f t="shared" si="6"/>
        <v>B</v>
      </c>
    </row>
    <row r="77" spans="1:25" ht="25.8">
      <c r="A77" s="291">
        <v>63</v>
      </c>
      <c r="B77" s="303" t="s">
        <v>195</v>
      </c>
      <c r="C77" s="304" t="s">
        <v>196</v>
      </c>
      <c r="D77" s="294">
        <v>15</v>
      </c>
      <c r="E77" s="294">
        <v>7</v>
      </c>
      <c r="F77" s="294">
        <v>16</v>
      </c>
      <c r="G77" s="295">
        <f t="shared" si="0"/>
        <v>4.2222222222222223</v>
      </c>
      <c r="H77" s="294">
        <v>8</v>
      </c>
      <c r="I77" s="294">
        <v>4</v>
      </c>
      <c r="J77" s="295">
        <f t="shared" si="1"/>
        <v>4</v>
      </c>
      <c r="K77" s="294">
        <v>8</v>
      </c>
      <c r="L77" s="294">
        <v>8</v>
      </c>
      <c r="M77" s="294">
        <v>11</v>
      </c>
      <c r="N77" s="295">
        <f t="shared" si="2"/>
        <v>8.9999999999999982</v>
      </c>
      <c r="O77" s="296">
        <f t="shared" si="3"/>
        <v>17.2</v>
      </c>
      <c r="P77" s="294">
        <v>25</v>
      </c>
      <c r="Q77" s="294">
        <v>16</v>
      </c>
      <c r="R77" s="294"/>
      <c r="S77" s="294"/>
      <c r="T77" s="294">
        <v>10</v>
      </c>
      <c r="U77" s="297">
        <f t="shared" si="4"/>
        <v>51</v>
      </c>
      <c r="V77" s="298">
        <f t="shared" si="5"/>
        <v>68</v>
      </c>
      <c r="W77" s="298"/>
      <c r="X77" s="298"/>
      <c r="Y77" s="299" t="str">
        <f t="shared" si="6"/>
        <v>B</v>
      </c>
    </row>
    <row r="78" spans="1:25" ht="25.8">
      <c r="A78" s="291">
        <v>64</v>
      </c>
      <c r="B78" s="303" t="s">
        <v>197</v>
      </c>
      <c r="C78" s="304" t="s">
        <v>198</v>
      </c>
      <c r="D78" s="294">
        <v>6</v>
      </c>
      <c r="E78" s="294">
        <v>5</v>
      </c>
      <c r="F78" s="294">
        <v>18</v>
      </c>
      <c r="G78" s="295">
        <f t="shared" si="0"/>
        <v>3.2222222222222219</v>
      </c>
      <c r="H78" s="294">
        <v>10</v>
      </c>
      <c r="I78" s="294">
        <v>5</v>
      </c>
      <c r="J78" s="295">
        <f t="shared" si="1"/>
        <v>5</v>
      </c>
      <c r="K78" s="294">
        <v>8</v>
      </c>
      <c r="L78" s="294">
        <v>12</v>
      </c>
      <c r="M78" s="294">
        <v>12</v>
      </c>
      <c r="N78" s="295">
        <f t="shared" si="2"/>
        <v>10.66666666666667</v>
      </c>
      <c r="O78" s="296">
        <f t="shared" si="3"/>
        <v>18.899999999999999</v>
      </c>
      <c r="P78" s="294">
        <v>25</v>
      </c>
      <c r="Q78" s="294">
        <v>14</v>
      </c>
      <c r="R78" s="294"/>
      <c r="S78" s="294"/>
      <c r="T78" s="294">
        <v>10</v>
      </c>
      <c r="U78" s="297">
        <f t="shared" si="4"/>
        <v>49</v>
      </c>
      <c r="V78" s="298">
        <f t="shared" si="5"/>
        <v>68</v>
      </c>
      <c r="W78" s="298"/>
      <c r="X78" s="298"/>
      <c r="Y78" s="299" t="str">
        <f t="shared" si="6"/>
        <v>B</v>
      </c>
    </row>
    <row r="79" spans="1:25" ht="25.8">
      <c r="A79" s="291">
        <v>65</v>
      </c>
      <c r="B79" s="303" t="s">
        <v>199</v>
      </c>
      <c r="C79" s="304" t="s">
        <v>200</v>
      </c>
      <c r="D79" s="294">
        <v>15</v>
      </c>
      <c r="E79" s="294">
        <v>12</v>
      </c>
      <c r="F79" s="294">
        <v>18</v>
      </c>
      <c r="G79" s="295">
        <f t="shared" si="0"/>
        <v>5</v>
      </c>
      <c r="H79" s="294">
        <v>9</v>
      </c>
      <c r="I79" s="294">
        <v>4</v>
      </c>
      <c r="J79" s="295">
        <f t="shared" si="1"/>
        <v>4.25</v>
      </c>
      <c r="K79" s="294">
        <v>11</v>
      </c>
      <c r="L79" s="294">
        <v>8</v>
      </c>
      <c r="M79" s="294">
        <v>11</v>
      </c>
      <c r="N79" s="295">
        <f t="shared" si="2"/>
        <v>10</v>
      </c>
      <c r="O79" s="296">
        <f t="shared" si="3"/>
        <v>19.3</v>
      </c>
      <c r="P79" s="294">
        <v>26</v>
      </c>
      <c r="Q79" s="294">
        <v>20</v>
      </c>
      <c r="R79" s="294"/>
      <c r="S79" s="294"/>
      <c r="T79" s="294">
        <v>1</v>
      </c>
      <c r="U79" s="297">
        <f t="shared" si="4"/>
        <v>47</v>
      </c>
      <c r="V79" s="298">
        <f t="shared" si="5"/>
        <v>66</v>
      </c>
      <c r="W79" s="298"/>
      <c r="X79" s="298"/>
      <c r="Y79" s="299" t="str">
        <f t="shared" si="6"/>
        <v>B</v>
      </c>
    </row>
    <row r="80" spans="1:25" ht="25.8">
      <c r="A80" s="291">
        <v>66</v>
      </c>
      <c r="B80" s="303" t="s">
        <v>201</v>
      </c>
      <c r="C80" s="304" t="s">
        <v>202</v>
      </c>
      <c r="D80" s="294">
        <v>9</v>
      </c>
      <c r="E80" s="294">
        <v>10</v>
      </c>
      <c r="F80" s="294">
        <v>18</v>
      </c>
      <c r="G80" s="295">
        <f t="shared" ref="G80:G124" si="7">IF(COUNTA($D80:$F80)&gt;0,SUM($D80/$D$14,$E80/$E$14,$F80/$F$14)*$G$14/COUNTA($D80:$F80),0)</f>
        <v>4.1111111111111116</v>
      </c>
      <c r="H80" s="294">
        <v>10</v>
      </c>
      <c r="I80" s="294">
        <v>5</v>
      </c>
      <c r="J80" s="295">
        <f t="shared" ref="J80:J124" si="8">IF(COUNTA($H80:$I80)&gt;0,SUM($H80/$H$14,$I80/$I$14)*$J$14/COUNTA($H80:$I80),0)</f>
        <v>5</v>
      </c>
      <c r="K80" s="294">
        <v>13</v>
      </c>
      <c r="L80" s="294">
        <v>10</v>
      </c>
      <c r="M80" s="294">
        <v>11</v>
      </c>
      <c r="N80" s="295">
        <f t="shared" ref="N80:N124" si="9">IF(COUNTA($K80:$M80)&gt;0,SUM($K80/$K$14,$L80/$L$14,$M80/$M$14)*$N$14/COUNTA($K80:$M80),0)</f>
        <v>11.333333333333334</v>
      </c>
      <c r="O80" s="296">
        <f t="shared" ref="O80:O124" si="10">IF(ROUNDDOWN(SUM($G80,$J80,$N80,0.05),1)&gt;0,ROUNDDOWN(SUM($G80,$J80,$N80,0.05),1),"")</f>
        <v>20.399999999999999</v>
      </c>
      <c r="P80" s="294">
        <v>23</v>
      </c>
      <c r="Q80" s="294"/>
      <c r="R80" s="294">
        <v>13</v>
      </c>
      <c r="S80" s="294"/>
      <c r="T80" s="294">
        <v>11</v>
      </c>
      <c r="U80" s="297">
        <f t="shared" ref="U80:U123" si="11">IF(OR(COUNTIF($P80:$T80,"&gt;0")=0,COUNTA($P$14)=0),"",(IF(COUNTA($Q80:$T80)&lt;=2,SUM($P80:$T80),IF(COUNTA($Q80:$T80)=3,SUM($P80:$T80)-MIN($Q80:$T80),SUM($P80:$T80)-MIN($Q80:$T80)-SMALL($Q80:$T80,2))))*7/(SUM($P$14:$R$14)/10))</f>
        <v>47</v>
      </c>
      <c r="V80" s="298">
        <f t="shared" ref="V80:V124" si="12">IF(ROUNDDOWN(SUM($O80,$U80,0.5),0)&gt;0,ROUNDDOWN(SUM($O80,$U80,0.5),0),"")</f>
        <v>67</v>
      </c>
      <c r="W80" s="298"/>
      <c r="X80" s="298"/>
      <c r="Y80" s="299" t="str">
        <f t="shared" ref="Y80:Y124" si="13">IF(AND(N80&lt;$N$14/2,COUNTIF($P80:$T80,"&gt;0")&gt;0),"FAIL LABS",IF(OR($U80=0,$U80=""),"",IF($V80&gt;=70,"A",IF($V80&gt;=60,"B",IF($V80&gt;=50,"C",IF($V80&gt;=40,"D","E"))))))</f>
        <v>B</v>
      </c>
    </row>
    <row r="81" spans="1:25" ht="25.8">
      <c r="A81" s="291">
        <v>67</v>
      </c>
      <c r="B81" s="303" t="s">
        <v>203</v>
      </c>
      <c r="C81" s="304" t="s">
        <v>204</v>
      </c>
      <c r="D81" s="294">
        <v>3</v>
      </c>
      <c r="E81" s="294">
        <v>5</v>
      </c>
      <c r="F81" s="294">
        <v>18</v>
      </c>
      <c r="G81" s="295">
        <f t="shared" si="7"/>
        <v>2.8888888888888893</v>
      </c>
      <c r="H81" s="294">
        <v>8</v>
      </c>
      <c r="I81" s="294">
        <v>4</v>
      </c>
      <c r="J81" s="295">
        <f t="shared" si="8"/>
        <v>4</v>
      </c>
      <c r="K81" s="294">
        <v>12</v>
      </c>
      <c r="L81" s="294">
        <v>11</v>
      </c>
      <c r="M81" s="294">
        <v>11</v>
      </c>
      <c r="N81" s="295">
        <f t="shared" si="9"/>
        <v>11.333333333333334</v>
      </c>
      <c r="O81" s="296">
        <f t="shared" si="10"/>
        <v>18.2</v>
      </c>
      <c r="P81" s="294">
        <v>24</v>
      </c>
      <c r="Q81" s="294"/>
      <c r="R81" s="294">
        <v>14</v>
      </c>
      <c r="S81" s="294"/>
      <c r="T81" s="294">
        <v>11</v>
      </c>
      <c r="U81" s="297">
        <f t="shared" si="11"/>
        <v>49</v>
      </c>
      <c r="V81" s="298">
        <f t="shared" si="12"/>
        <v>67</v>
      </c>
      <c r="W81" s="298"/>
      <c r="X81" s="298"/>
      <c r="Y81" s="299" t="str">
        <f t="shared" si="13"/>
        <v>B</v>
      </c>
    </row>
    <row r="82" spans="1:25" ht="25.8">
      <c r="A82" s="291">
        <v>68</v>
      </c>
      <c r="B82" s="303" t="s">
        <v>205</v>
      </c>
      <c r="C82" s="304" t="s">
        <v>206</v>
      </c>
      <c r="D82" s="294">
        <v>6</v>
      </c>
      <c r="E82" s="294">
        <v>4.5</v>
      </c>
      <c r="F82" s="294">
        <v>18</v>
      </c>
      <c r="G82" s="295">
        <f t="shared" si="7"/>
        <v>3.1666666666666665</v>
      </c>
      <c r="H82" s="294">
        <v>8</v>
      </c>
      <c r="I82" s="294">
        <v>4</v>
      </c>
      <c r="J82" s="295">
        <f t="shared" si="8"/>
        <v>4</v>
      </c>
      <c r="K82" s="294">
        <v>8</v>
      </c>
      <c r="L82" s="294">
        <v>8</v>
      </c>
      <c r="M82" s="294">
        <v>11</v>
      </c>
      <c r="N82" s="295">
        <f t="shared" si="9"/>
        <v>8.9999999999999982</v>
      </c>
      <c r="O82" s="296">
        <f t="shared" si="10"/>
        <v>16.2</v>
      </c>
      <c r="P82" s="294">
        <v>22</v>
      </c>
      <c r="Q82" s="294"/>
      <c r="R82" s="294">
        <v>17</v>
      </c>
      <c r="S82" s="294"/>
      <c r="T82" s="294">
        <v>13</v>
      </c>
      <c r="U82" s="297">
        <f t="shared" si="11"/>
        <v>52</v>
      </c>
      <c r="V82" s="298">
        <f t="shared" si="12"/>
        <v>68</v>
      </c>
      <c r="W82" s="298"/>
      <c r="X82" s="298"/>
      <c r="Y82" s="299" t="str">
        <f t="shared" si="13"/>
        <v>B</v>
      </c>
    </row>
    <row r="83" spans="1:25" ht="25.8">
      <c r="A83" s="291">
        <v>69</v>
      </c>
      <c r="B83" s="303" t="s">
        <v>207</v>
      </c>
      <c r="C83" s="304" t="s">
        <v>208</v>
      </c>
      <c r="D83" s="294">
        <v>3</v>
      </c>
      <c r="E83" s="294">
        <v>7</v>
      </c>
      <c r="F83" s="294">
        <v>16</v>
      </c>
      <c r="G83" s="295">
        <f t="shared" si="7"/>
        <v>2.8888888888888893</v>
      </c>
      <c r="H83" s="294">
        <v>8</v>
      </c>
      <c r="I83" s="294">
        <v>5</v>
      </c>
      <c r="J83" s="295">
        <f t="shared" si="8"/>
        <v>4.5</v>
      </c>
      <c r="K83" s="294">
        <v>10</v>
      </c>
      <c r="L83" s="294">
        <v>9</v>
      </c>
      <c r="M83" s="294">
        <v>13</v>
      </c>
      <c r="N83" s="295">
        <f t="shared" si="9"/>
        <v>10.666666666666666</v>
      </c>
      <c r="O83" s="296">
        <f t="shared" si="10"/>
        <v>18.100000000000001</v>
      </c>
      <c r="P83" s="294">
        <v>21</v>
      </c>
      <c r="Q83" s="294">
        <v>15</v>
      </c>
      <c r="R83" s="294"/>
      <c r="S83" s="294"/>
      <c r="T83" s="294"/>
      <c r="U83" s="297">
        <f t="shared" si="11"/>
        <v>36</v>
      </c>
      <c r="V83" s="298">
        <f t="shared" si="12"/>
        <v>54</v>
      </c>
      <c r="W83" s="298"/>
      <c r="X83" s="298"/>
      <c r="Y83" s="299" t="str">
        <f t="shared" si="13"/>
        <v>C</v>
      </c>
    </row>
    <row r="84" spans="1:25" ht="25.8">
      <c r="A84" s="291">
        <v>70</v>
      </c>
      <c r="B84" s="303" t="s">
        <v>209</v>
      </c>
      <c r="C84" s="304" t="s">
        <v>210</v>
      </c>
      <c r="D84" s="294"/>
      <c r="E84" s="294"/>
      <c r="F84" s="294"/>
      <c r="G84" s="295">
        <f t="shared" si="7"/>
        <v>0</v>
      </c>
      <c r="H84" s="294"/>
      <c r="I84" s="294"/>
      <c r="J84" s="295">
        <f t="shared" si="8"/>
        <v>0</v>
      </c>
      <c r="K84" s="294">
        <v>12</v>
      </c>
      <c r="L84" s="294">
        <v>10</v>
      </c>
      <c r="M84" s="294">
        <v>14</v>
      </c>
      <c r="N84" s="295">
        <f t="shared" si="9"/>
        <v>12.000000000000002</v>
      </c>
      <c r="O84" s="296">
        <f t="shared" si="10"/>
        <v>12</v>
      </c>
      <c r="P84" s="294"/>
      <c r="Q84" s="294"/>
      <c r="R84" s="294"/>
      <c r="S84" s="294"/>
      <c r="T84" s="294"/>
      <c r="U84" s="297" t="str">
        <f t="shared" si="11"/>
        <v/>
      </c>
      <c r="V84" s="298">
        <f t="shared" si="12"/>
        <v>12</v>
      </c>
      <c r="W84" s="298"/>
      <c r="X84" s="298"/>
      <c r="Y84" s="299" t="str">
        <f t="shared" si="13"/>
        <v/>
      </c>
    </row>
    <row r="85" spans="1:25" ht="25.8">
      <c r="A85" s="291">
        <v>71</v>
      </c>
      <c r="B85" s="303" t="s">
        <v>211</v>
      </c>
      <c r="C85" s="304" t="s">
        <v>212</v>
      </c>
      <c r="D85" s="294">
        <v>3</v>
      </c>
      <c r="E85" s="294">
        <v>7</v>
      </c>
      <c r="F85" s="294">
        <v>18</v>
      </c>
      <c r="G85" s="295">
        <f t="shared" si="7"/>
        <v>3.1111111111111112</v>
      </c>
      <c r="H85" s="294">
        <v>10</v>
      </c>
      <c r="I85" s="294">
        <v>5</v>
      </c>
      <c r="J85" s="295">
        <f t="shared" si="8"/>
        <v>5</v>
      </c>
      <c r="K85" s="294">
        <v>10</v>
      </c>
      <c r="L85" s="294">
        <v>9</v>
      </c>
      <c r="M85" s="294">
        <v>13</v>
      </c>
      <c r="N85" s="295">
        <f t="shared" si="9"/>
        <v>10.666666666666666</v>
      </c>
      <c r="O85" s="296">
        <f t="shared" si="10"/>
        <v>18.8</v>
      </c>
      <c r="P85" s="294">
        <v>22</v>
      </c>
      <c r="Q85" s="294">
        <v>10</v>
      </c>
      <c r="R85" s="294"/>
      <c r="S85" s="294"/>
      <c r="T85" s="294">
        <v>12</v>
      </c>
      <c r="U85" s="297">
        <f t="shared" si="11"/>
        <v>44</v>
      </c>
      <c r="V85" s="298">
        <f t="shared" si="12"/>
        <v>63</v>
      </c>
      <c r="W85" s="298"/>
      <c r="X85" s="298"/>
      <c r="Y85" s="299" t="str">
        <f t="shared" si="13"/>
        <v>B</v>
      </c>
    </row>
    <row r="86" spans="1:25" ht="25.8">
      <c r="A86" s="291">
        <v>72</v>
      </c>
      <c r="B86" s="303" t="s">
        <v>213</v>
      </c>
      <c r="C86" s="304" t="s">
        <v>214</v>
      </c>
      <c r="D86" s="294">
        <v>12</v>
      </c>
      <c r="E86" s="294">
        <v>9.5</v>
      </c>
      <c r="F86" s="294">
        <v>22</v>
      </c>
      <c r="G86" s="295">
        <f t="shared" si="7"/>
        <v>4.833333333333333</v>
      </c>
      <c r="H86" s="294">
        <v>10</v>
      </c>
      <c r="I86" s="294">
        <v>5</v>
      </c>
      <c r="J86" s="295">
        <f t="shared" si="8"/>
        <v>5</v>
      </c>
      <c r="K86" s="294">
        <v>11</v>
      </c>
      <c r="L86" s="294">
        <v>8</v>
      </c>
      <c r="M86" s="294">
        <v>11</v>
      </c>
      <c r="N86" s="295">
        <f t="shared" si="9"/>
        <v>10</v>
      </c>
      <c r="O86" s="296">
        <f t="shared" si="10"/>
        <v>19.8</v>
      </c>
      <c r="P86" s="294">
        <v>26</v>
      </c>
      <c r="Q86" s="294">
        <v>17</v>
      </c>
      <c r="R86" s="294"/>
      <c r="S86" s="294"/>
      <c r="T86" s="294">
        <v>10</v>
      </c>
      <c r="U86" s="297">
        <f t="shared" si="11"/>
        <v>53</v>
      </c>
      <c r="V86" s="298">
        <f t="shared" si="12"/>
        <v>73</v>
      </c>
      <c r="W86" s="298"/>
      <c r="X86" s="298"/>
      <c r="Y86" s="299" t="str">
        <f t="shared" si="13"/>
        <v>A</v>
      </c>
    </row>
    <row r="87" spans="1:25" ht="25.8">
      <c r="A87" s="291">
        <v>73</v>
      </c>
      <c r="B87" s="303" t="s">
        <v>215</v>
      </c>
      <c r="C87" s="304" t="s">
        <v>216</v>
      </c>
      <c r="D87" s="294">
        <v>6</v>
      </c>
      <c r="E87" s="294">
        <v>4</v>
      </c>
      <c r="F87" s="294">
        <v>20</v>
      </c>
      <c r="G87" s="295">
        <f t="shared" si="7"/>
        <v>3.3333333333333335</v>
      </c>
      <c r="H87" s="294">
        <v>8</v>
      </c>
      <c r="I87" s="294">
        <v>4</v>
      </c>
      <c r="J87" s="295">
        <f t="shared" si="8"/>
        <v>4</v>
      </c>
      <c r="K87" s="294">
        <v>9</v>
      </c>
      <c r="L87" s="294">
        <v>11</v>
      </c>
      <c r="M87" s="294">
        <v>11</v>
      </c>
      <c r="N87" s="295">
        <f t="shared" si="9"/>
        <v>10.333333333333332</v>
      </c>
      <c r="O87" s="296">
        <f t="shared" si="10"/>
        <v>17.7</v>
      </c>
      <c r="P87" s="294">
        <v>27</v>
      </c>
      <c r="Q87" s="294"/>
      <c r="R87" s="294">
        <v>16</v>
      </c>
      <c r="S87" s="294"/>
      <c r="T87" s="294">
        <v>18</v>
      </c>
      <c r="U87" s="297">
        <f t="shared" si="11"/>
        <v>61</v>
      </c>
      <c r="V87" s="298">
        <f t="shared" si="12"/>
        <v>79</v>
      </c>
      <c r="W87" s="298"/>
      <c r="X87" s="298"/>
      <c r="Y87" s="299" t="str">
        <f t="shared" si="13"/>
        <v>A</v>
      </c>
    </row>
    <row r="88" spans="1:25" ht="25.8">
      <c r="A88" s="291">
        <v>74</v>
      </c>
      <c r="B88" s="303" t="s">
        <v>217</v>
      </c>
      <c r="C88" s="304" t="s">
        <v>218</v>
      </c>
      <c r="D88" s="294">
        <v>1</v>
      </c>
      <c r="E88" s="294">
        <v>5</v>
      </c>
      <c r="F88" s="294">
        <v>18</v>
      </c>
      <c r="G88" s="295">
        <f t="shared" si="7"/>
        <v>2.6666666666666665</v>
      </c>
      <c r="H88" s="294">
        <v>9</v>
      </c>
      <c r="I88" s="294">
        <v>5</v>
      </c>
      <c r="J88" s="295">
        <f t="shared" si="8"/>
        <v>4.75</v>
      </c>
      <c r="K88" s="294">
        <v>9</v>
      </c>
      <c r="L88" s="294">
        <v>10</v>
      </c>
      <c r="M88" s="294">
        <v>9</v>
      </c>
      <c r="N88" s="295">
        <f t="shared" si="9"/>
        <v>9.3333333333333339</v>
      </c>
      <c r="O88" s="296">
        <f t="shared" si="10"/>
        <v>16.8</v>
      </c>
      <c r="P88" s="294">
        <v>26</v>
      </c>
      <c r="Q88" s="294"/>
      <c r="R88" s="294">
        <v>15</v>
      </c>
      <c r="S88" s="294"/>
      <c r="T88" s="294">
        <v>13</v>
      </c>
      <c r="U88" s="297">
        <f t="shared" si="11"/>
        <v>54</v>
      </c>
      <c r="V88" s="298">
        <f t="shared" si="12"/>
        <v>71</v>
      </c>
      <c r="W88" s="298"/>
      <c r="X88" s="298"/>
      <c r="Y88" s="299" t="str">
        <f t="shared" si="13"/>
        <v>A</v>
      </c>
    </row>
    <row r="89" spans="1:25" ht="25.8">
      <c r="A89" s="291">
        <v>75</v>
      </c>
      <c r="B89" s="303" t="s">
        <v>219</v>
      </c>
      <c r="C89" s="304" t="s">
        <v>220</v>
      </c>
      <c r="D89" s="294">
        <v>12</v>
      </c>
      <c r="E89" s="294">
        <v>8</v>
      </c>
      <c r="F89" s="294">
        <v>18</v>
      </c>
      <c r="G89" s="295">
        <f t="shared" si="7"/>
        <v>4.2222222222222223</v>
      </c>
      <c r="H89" s="294">
        <v>10</v>
      </c>
      <c r="I89" s="294">
        <v>5</v>
      </c>
      <c r="J89" s="295">
        <f t="shared" si="8"/>
        <v>5</v>
      </c>
      <c r="K89" s="294">
        <v>11</v>
      </c>
      <c r="L89" s="294">
        <v>10</v>
      </c>
      <c r="M89" s="294">
        <v>12</v>
      </c>
      <c r="N89" s="295">
        <f t="shared" si="9"/>
        <v>11</v>
      </c>
      <c r="O89" s="296">
        <f t="shared" si="10"/>
        <v>20.2</v>
      </c>
      <c r="P89" s="294">
        <v>26</v>
      </c>
      <c r="Q89" s="294"/>
      <c r="R89" s="294">
        <v>15</v>
      </c>
      <c r="S89" s="294"/>
      <c r="T89" s="294">
        <v>13</v>
      </c>
      <c r="U89" s="297">
        <f t="shared" si="11"/>
        <v>54</v>
      </c>
      <c r="V89" s="298">
        <f t="shared" si="12"/>
        <v>74</v>
      </c>
      <c r="W89" s="298"/>
      <c r="X89" s="298"/>
      <c r="Y89" s="299" t="str">
        <f t="shared" si="13"/>
        <v>A</v>
      </c>
    </row>
    <row r="90" spans="1:25" ht="25.8">
      <c r="A90" s="291">
        <v>76</v>
      </c>
      <c r="B90" s="303" t="s">
        <v>221</v>
      </c>
      <c r="C90" s="304" t="s">
        <v>222</v>
      </c>
      <c r="D90" s="294">
        <v>21</v>
      </c>
      <c r="E90" s="294">
        <v>7</v>
      </c>
      <c r="F90" s="294">
        <v>20</v>
      </c>
      <c r="G90" s="295">
        <f t="shared" si="7"/>
        <v>5.333333333333333</v>
      </c>
      <c r="H90" s="294">
        <v>10</v>
      </c>
      <c r="I90" s="294">
        <v>5</v>
      </c>
      <c r="J90" s="295">
        <f t="shared" si="8"/>
        <v>5</v>
      </c>
      <c r="K90" s="294">
        <v>9</v>
      </c>
      <c r="L90" s="294">
        <v>11</v>
      </c>
      <c r="M90" s="294">
        <v>11</v>
      </c>
      <c r="N90" s="295">
        <f t="shared" si="9"/>
        <v>10.333333333333332</v>
      </c>
      <c r="O90" s="296">
        <f t="shared" si="10"/>
        <v>20.7</v>
      </c>
      <c r="P90" s="294">
        <v>24</v>
      </c>
      <c r="Q90" s="294"/>
      <c r="R90" s="294">
        <v>15</v>
      </c>
      <c r="S90" s="294"/>
      <c r="T90" s="294">
        <v>13</v>
      </c>
      <c r="U90" s="297">
        <f t="shared" si="11"/>
        <v>52</v>
      </c>
      <c r="V90" s="298">
        <f t="shared" si="12"/>
        <v>73</v>
      </c>
      <c r="W90" s="298"/>
      <c r="X90" s="298"/>
      <c r="Y90" s="299" t="str">
        <f t="shared" si="13"/>
        <v>A</v>
      </c>
    </row>
    <row r="91" spans="1:25" ht="25.8">
      <c r="A91" s="291">
        <v>77</v>
      </c>
      <c r="B91" s="303" t="s">
        <v>223</v>
      </c>
      <c r="C91" s="304" t="s">
        <v>224</v>
      </c>
      <c r="D91" s="294">
        <v>3</v>
      </c>
      <c r="E91" s="294">
        <v>9.5</v>
      </c>
      <c r="F91" s="294">
        <v>16</v>
      </c>
      <c r="G91" s="295">
        <f t="shared" si="7"/>
        <v>3.1666666666666665</v>
      </c>
      <c r="H91" s="294">
        <v>10</v>
      </c>
      <c r="I91" s="294">
        <v>5</v>
      </c>
      <c r="J91" s="295">
        <f t="shared" si="8"/>
        <v>5</v>
      </c>
      <c r="K91" s="294">
        <v>11</v>
      </c>
      <c r="L91" s="294">
        <v>10</v>
      </c>
      <c r="M91" s="294">
        <v>8</v>
      </c>
      <c r="N91" s="295">
        <f t="shared" si="9"/>
        <v>9.6666666666666661</v>
      </c>
      <c r="O91" s="296">
        <f t="shared" si="10"/>
        <v>17.8</v>
      </c>
      <c r="P91" s="294">
        <v>23</v>
      </c>
      <c r="Q91" s="294"/>
      <c r="R91" s="294">
        <v>16</v>
      </c>
      <c r="S91" s="294"/>
      <c r="T91" s="294">
        <v>11</v>
      </c>
      <c r="U91" s="297">
        <f t="shared" si="11"/>
        <v>50</v>
      </c>
      <c r="V91" s="298">
        <f t="shared" si="12"/>
        <v>68</v>
      </c>
      <c r="W91" s="298"/>
      <c r="X91" s="298"/>
      <c r="Y91" s="299" t="str">
        <f t="shared" si="13"/>
        <v>B</v>
      </c>
    </row>
    <row r="92" spans="1:25" ht="25.8">
      <c r="A92" s="291">
        <v>78</v>
      </c>
      <c r="B92" s="303" t="s">
        <v>225</v>
      </c>
      <c r="C92" s="304" t="s">
        <v>226</v>
      </c>
      <c r="D92" s="294">
        <v>12</v>
      </c>
      <c r="E92" s="294">
        <v>10</v>
      </c>
      <c r="F92" s="294">
        <v>18</v>
      </c>
      <c r="G92" s="295">
        <f t="shared" si="7"/>
        <v>4.4444444444444455</v>
      </c>
      <c r="H92" s="294">
        <v>10</v>
      </c>
      <c r="I92" s="294">
        <v>5</v>
      </c>
      <c r="J92" s="295">
        <f t="shared" si="8"/>
        <v>5</v>
      </c>
      <c r="K92" s="294">
        <v>12</v>
      </c>
      <c r="L92" s="294">
        <v>13</v>
      </c>
      <c r="M92" s="294">
        <v>14</v>
      </c>
      <c r="N92" s="295">
        <f t="shared" si="9"/>
        <v>13</v>
      </c>
      <c r="O92" s="296">
        <f t="shared" si="10"/>
        <v>22.4</v>
      </c>
      <c r="P92" s="294">
        <v>24</v>
      </c>
      <c r="Q92" s="294"/>
      <c r="R92" s="294">
        <v>15</v>
      </c>
      <c r="S92" s="294"/>
      <c r="T92" s="294">
        <v>14</v>
      </c>
      <c r="U92" s="297">
        <f t="shared" si="11"/>
        <v>53</v>
      </c>
      <c r="V92" s="298">
        <f t="shared" si="12"/>
        <v>75</v>
      </c>
      <c r="W92" s="298"/>
      <c r="X92" s="298"/>
      <c r="Y92" s="299" t="str">
        <f t="shared" si="13"/>
        <v>A</v>
      </c>
    </row>
    <row r="93" spans="1:25" ht="25.8">
      <c r="A93" s="291">
        <v>79</v>
      </c>
      <c r="B93" s="304" t="s">
        <v>227</v>
      </c>
      <c r="C93" s="304" t="s">
        <v>305</v>
      </c>
      <c r="D93" s="294">
        <v>6</v>
      </c>
      <c r="E93" s="294">
        <v>11.5</v>
      </c>
      <c r="F93" s="294">
        <v>16</v>
      </c>
      <c r="G93" s="295">
        <f t="shared" si="7"/>
        <v>3.7222222222222228</v>
      </c>
      <c r="H93" s="294">
        <v>10</v>
      </c>
      <c r="I93" s="294">
        <v>5</v>
      </c>
      <c r="J93" s="295">
        <f t="shared" si="8"/>
        <v>5</v>
      </c>
      <c r="K93" s="294">
        <v>10</v>
      </c>
      <c r="L93" s="294">
        <v>9</v>
      </c>
      <c r="M93" s="294">
        <v>13</v>
      </c>
      <c r="N93" s="295">
        <f t="shared" si="9"/>
        <v>10.666666666666666</v>
      </c>
      <c r="O93" s="296">
        <f t="shared" si="10"/>
        <v>19.399999999999999</v>
      </c>
      <c r="P93" s="294">
        <v>22</v>
      </c>
      <c r="Q93" s="294"/>
      <c r="R93" s="294">
        <v>15</v>
      </c>
      <c r="S93" s="294"/>
      <c r="T93" s="294">
        <v>13</v>
      </c>
      <c r="U93" s="297">
        <f t="shared" si="11"/>
        <v>50</v>
      </c>
      <c r="V93" s="298">
        <f t="shared" si="12"/>
        <v>69</v>
      </c>
      <c r="W93" s="298"/>
      <c r="X93" s="298"/>
      <c r="Y93" s="299" t="str">
        <f t="shared" si="13"/>
        <v>B</v>
      </c>
    </row>
    <row r="94" spans="1:25" ht="25.8">
      <c r="A94" s="291">
        <v>80</v>
      </c>
      <c r="B94" s="356" t="s">
        <v>229</v>
      </c>
      <c r="C94" s="357" t="s">
        <v>230</v>
      </c>
      <c r="D94" s="358"/>
      <c r="E94" s="358"/>
      <c r="F94" s="358"/>
      <c r="G94" s="295">
        <f t="shared" si="7"/>
        <v>0</v>
      </c>
      <c r="H94" s="358"/>
      <c r="I94" s="358"/>
      <c r="J94" s="295">
        <f t="shared" si="8"/>
        <v>0</v>
      </c>
      <c r="K94" s="358"/>
      <c r="L94" s="358"/>
      <c r="M94" s="358"/>
      <c r="N94" s="295">
        <f t="shared" si="9"/>
        <v>0</v>
      </c>
      <c r="O94" s="296" t="str">
        <f t="shared" si="10"/>
        <v/>
      </c>
      <c r="P94" s="358"/>
      <c r="Q94" s="358"/>
      <c r="R94" s="358"/>
      <c r="S94" s="358"/>
      <c r="T94" s="358"/>
      <c r="U94" s="297" t="str">
        <f t="shared" si="11"/>
        <v/>
      </c>
      <c r="V94" s="298" t="str">
        <f t="shared" si="12"/>
        <v/>
      </c>
      <c r="W94" s="359"/>
      <c r="X94" s="359"/>
      <c r="Y94" s="299" t="str">
        <f t="shared" si="13"/>
        <v/>
      </c>
    </row>
    <row r="95" spans="1:25" ht="25.8">
      <c r="A95" s="291">
        <v>81</v>
      </c>
      <c r="B95" s="303" t="s">
        <v>231</v>
      </c>
      <c r="C95" s="304" t="s">
        <v>232</v>
      </c>
      <c r="D95" s="294">
        <v>21</v>
      </c>
      <c r="E95" s="294">
        <v>4</v>
      </c>
      <c r="F95" s="294">
        <v>11</v>
      </c>
      <c r="G95" s="295">
        <f t="shared" si="7"/>
        <v>4</v>
      </c>
      <c r="H95" s="294">
        <v>9</v>
      </c>
      <c r="I95" s="294">
        <v>5</v>
      </c>
      <c r="J95" s="295">
        <f t="shared" si="8"/>
        <v>4.75</v>
      </c>
      <c r="K95" s="294">
        <v>8</v>
      </c>
      <c r="L95" s="294">
        <v>10</v>
      </c>
      <c r="M95" s="294">
        <v>11</v>
      </c>
      <c r="N95" s="295">
        <f t="shared" si="9"/>
        <v>9.6666666666666661</v>
      </c>
      <c r="O95" s="296">
        <f t="shared" si="10"/>
        <v>18.399999999999999</v>
      </c>
      <c r="P95" s="294">
        <v>16</v>
      </c>
      <c r="Q95" s="294"/>
      <c r="R95" s="294"/>
      <c r="S95" s="294"/>
      <c r="T95" s="294">
        <v>12</v>
      </c>
      <c r="U95" s="297">
        <f t="shared" si="11"/>
        <v>28</v>
      </c>
      <c r="V95" s="298">
        <f t="shared" si="12"/>
        <v>46</v>
      </c>
      <c r="W95" s="298"/>
      <c r="X95" s="298"/>
      <c r="Y95" s="299" t="str">
        <f t="shared" si="13"/>
        <v>D</v>
      </c>
    </row>
    <row r="96" spans="1:25" ht="25.8">
      <c r="A96" s="291">
        <v>82</v>
      </c>
      <c r="B96" s="303" t="s">
        <v>233</v>
      </c>
      <c r="C96" s="304" t="s">
        <v>234</v>
      </c>
      <c r="D96" s="294">
        <v>3</v>
      </c>
      <c r="E96" s="294">
        <v>6.5</v>
      </c>
      <c r="F96" s="294">
        <v>19</v>
      </c>
      <c r="G96" s="295">
        <f t="shared" si="7"/>
        <v>3.1666666666666665</v>
      </c>
      <c r="H96" s="294">
        <v>8</v>
      </c>
      <c r="I96" s="294">
        <v>4</v>
      </c>
      <c r="J96" s="295">
        <f t="shared" si="8"/>
        <v>4</v>
      </c>
      <c r="K96" s="294">
        <v>12</v>
      </c>
      <c r="L96" s="294">
        <v>13</v>
      </c>
      <c r="M96" s="294">
        <v>11</v>
      </c>
      <c r="N96" s="295">
        <f t="shared" si="9"/>
        <v>12</v>
      </c>
      <c r="O96" s="296">
        <f t="shared" si="10"/>
        <v>19.2</v>
      </c>
      <c r="P96" s="294">
        <v>26</v>
      </c>
      <c r="Q96" s="294"/>
      <c r="R96" s="294"/>
      <c r="S96" s="294"/>
      <c r="T96" s="294">
        <v>12</v>
      </c>
      <c r="U96" s="297">
        <f t="shared" si="11"/>
        <v>38</v>
      </c>
      <c r="V96" s="298">
        <f t="shared" si="12"/>
        <v>57</v>
      </c>
      <c r="W96" s="298"/>
      <c r="X96" s="298"/>
      <c r="Y96" s="299" t="str">
        <f t="shared" si="13"/>
        <v>C</v>
      </c>
    </row>
    <row r="97" spans="1:25" ht="25.8">
      <c r="A97" s="291">
        <v>83</v>
      </c>
      <c r="B97" s="303" t="s">
        <v>235</v>
      </c>
      <c r="C97" s="304" t="s">
        <v>236</v>
      </c>
      <c r="D97" s="294">
        <v>3</v>
      </c>
      <c r="E97" s="294">
        <v>20.5</v>
      </c>
      <c r="F97" s="294">
        <v>18</v>
      </c>
      <c r="G97" s="295">
        <f t="shared" si="7"/>
        <v>4.6111111111111107</v>
      </c>
      <c r="H97" s="294">
        <v>9</v>
      </c>
      <c r="I97" s="294">
        <v>4</v>
      </c>
      <c r="J97" s="295">
        <f t="shared" si="8"/>
        <v>4.25</v>
      </c>
      <c r="K97" s="294">
        <v>11</v>
      </c>
      <c r="L97" s="294">
        <v>11</v>
      </c>
      <c r="M97" s="294">
        <v>9</v>
      </c>
      <c r="N97" s="295">
        <f t="shared" si="9"/>
        <v>10.333333333333332</v>
      </c>
      <c r="O97" s="296">
        <f t="shared" si="10"/>
        <v>19.2</v>
      </c>
      <c r="P97" s="294">
        <v>23</v>
      </c>
      <c r="Q97" s="294">
        <v>12</v>
      </c>
      <c r="R97" s="294"/>
      <c r="S97" s="294"/>
      <c r="T97" s="294">
        <v>11</v>
      </c>
      <c r="U97" s="297">
        <f t="shared" si="11"/>
        <v>46</v>
      </c>
      <c r="V97" s="298">
        <f t="shared" si="12"/>
        <v>65</v>
      </c>
      <c r="W97" s="298"/>
      <c r="X97" s="298"/>
      <c r="Y97" s="299" t="str">
        <f t="shared" si="13"/>
        <v>B</v>
      </c>
    </row>
    <row r="98" spans="1:25" ht="25.8">
      <c r="A98" s="291">
        <v>84</v>
      </c>
      <c r="B98" s="303" t="s">
        <v>237</v>
      </c>
      <c r="C98" s="304" t="s">
        <v>238</v>
      </c>
      <c r="D98" s="294">
        <v>3</v>
      </c>
      <c r="E98" s="294">
        <v>5</v>
      </c>
      <c r="F98" s="294">
        <v>19</v>
      </c>
      <c r="G98" s="295">
        <f t="shared" si="7"/>
        <v>3</v>
      </c>
      <c r="H98" s="294">
        <v>8</v>
      </c>
      <c r="I98" s="294">
        <v>4</v>
      </c>
      <c r="J98" s="295">
        <f t="shared" si="8"/>
        <v>4</v>
      </c>
      <c r="K98" s="294">
        <v>9</v>
      </c>
      <c r="L98" s="294">
        <v>11</v>
      </c>
      <c r="M98" s="294">
        <v>11</v>
      </c>
      <c r="N98" s="295">
        <f t="shared" si="9"/>
        <v>10.333333333333332</v>
      </c>
      <c r="O98" s="296">
        <f t="shared" si="10"/>
        <v>17.3</v>
      </c>
      <c r="P98" s="294">
        <v>19</v>
      </c>
      <c r="Q98" s="294">
        <v>9</v>
      </c>
      <c r="R98" s="300"/>
      <c r="S98" s="294">
        <v>8</v>
      </c>
      <c r="T98" s="294"/>
      <c r="U98" s="297">
        <f t="shared" si="11"/>
        <v>36</v>
      </c>
      <c r="V98" s="298">
        <f t="shared" si="12"/>
        <v>53</v>
      </c>
      <c r="W98" s="298"/>
      <c r="X98" s="298"/>
      <c r="Y98" s="299" t="str">
        <f t="shared" si="13"/>
        <v>C</v>
      </c>
    </row>
    <row r="99" spans="1:25" ht="25.8">
      <c r="A99" s="291">
        <v>85</v>
      </c>
      <c r="B99" s="303" t="s">
        <v>239</v>
      </c>
      <c r="C99" s="304" t="s">
        <v>240</v>
      </c>
      <c r="D99" s="294">
        <v>15</v>
      </c>
      <c r="E99" s="294">
        <v>3</v>
      </c>
      <c r="F99" s="294">
        <v>18</v>
      </c>
      <c r="G99" s="295">
        <f t="shared" si="7"/>
        <v>4</v>
      </c>
      <c r="H99" s="294">
        <v>10</v>
      </c>
      <c r="I99" s="294">
        <v>4</v>
      </c>
      <c r="J99" s="295">
        <f t="shared" si="8"/>
        <v>4.5</v>
      </c>
      <c r="K99" s="294">
        <v>11</v>
      </c>
      <c r="L99" s="294">
        <v>13</v>
      </c>
      <c r="M99" s="294">
        <v>14</v>
      </c>
      <c r="N99" s="295">
        <f t="shared" si="9"/>
        <v>12.666666666666666</v>
      </c>
      <c r="O99" s="296">
        <f t="shared" si="10"/>
        <v>21.2</v>
      </c>
      <c r="P99" s="294">
        <v>22</v>
      </c>
      <c r="Q99" s="294"/>
      <c r="R99" s="294">
        <v>16</v>
      </c>
      <c r="S99" s="294"/>
      <c r="T99" s="294">
        <v>13</v>
      </c>
      <c r="U99" s="297">
        <f t="shared" si="11"/>
        <v>51</v>
      </c>
      <c r="V99" s="298">
        <f t="shared" si="12"/>
        <v>72</v>
      </c>
      <c r="W99" s="298"/>
      <c r="X99" s="298"/>
      <c r="Y99" s="299" t="str">
        <f t="shared" si="13"/>
        <v>A</v>
      </c>
    </row>
    <row r="100" spans="1:25" ht="25.8">
      <c r="A100" s="291">
        <v>86</v>
      </c>
      <c r="B100" s="303" t="s">
        <v>241</v>
      </c>
      <c r="C100" s="304" t="s">
        <v>242</v>
      </c>
      <c r="D100" s="294">
        <v>21</v>
      </c>
      <c r="E100" s="294">
        <v>11</v>
      </c>
      <c r="F100" s="294">
        <v>10</v>
      </c>
      <c r="G100" s="295">
        <f t="shared" si="7"/>
        <v>4.666666666666667</v>
      </c>
      <c r="H100" s="294">
        <v>8</v>
      </c>
      <c r="I100" s="294">
        <v>4</v>
      </c>
      <c r="J100" s="295">
        <f t="shared" si="8"/>
        <v>4</v>
      </c>
      <c r="K100" s="294">
        <v>12</v>
      </c>
      <c r="L100" s="294">
        <v>11</v>
      </c>
      <c r="M100" s="294">
        <v>11</v>
      </c>
      <c r="N100" s="295">
        <f t="shared" si="9"/>
        <v>11.333333333333334</v>
      </c>
      <c r="O100" s="296">
        <f t="shared" si="10"/>
        <v>20</v>
      </c>
      <c r="P100" s="294"/>
      <c r="Q100" s="294"/>
      <c r="R100" s="294"/>
      <c r="S100" s="294"/>
      <c r="T100" s="294"/>
      <c r="U100" s="297" t="str">
        <f t="shared" si="11"/>
        <v/>
      </c>
      <c r="V100" s="298">
        <f t="shared" si="12"/>
        <v>20</v>
      </c>
      <c r="W100" s="298"/>
      <c r="X100" s="298"/>
      <c r="Y100" s="299" t="str">
        <f t="shared" si="13"/>
        <v/>
      </c>
    </row>
    <row r="101" spans="1:25" ht="25.8">
      <c r="A101" s="291">
        <v>87</v>
      </c>
      <c r="B101" s="303" t="s">
        <v>243</v>
      </c>
      <c r="C101" s="304" t="s">
        <v>244</v>
      </c>
      <c r="D101" s="294">
        <v>15</v>
      </c>
      <c r="E101" s="294">
        <v>2</v>
      </c>
      <c r="F101" s="294">
        <v>17</v>
      </c>
      <c r="G101" s="295">
        <f t="shared" si="7"/>
        <v>3.7777777777777772</v>
      </c>
      <c r="H101" s="294">
        <v>9</v>
      </c>
      <c r="I101" s="294">
        <v>4.5</v>
      </c>
      <c r="J101" s="295">
        <f t="shared" si="8"/>
        <v>4.5</v>
      </c>
      <c r="K101" s="294">
        <v>8</v>
      </c>
      <c r="L101" s="294">
        <v>10</v>
      </c>
      <c r="M101" s="294">
        <v>11</v>
      </c>
      <c r="N101" s="295">
        <f t="shared" si="9"/>
        <v>9.6666666666666661</v>
      </c>
      <c r="O101" s="296">
        <f t="shared" si="10"/>
        <v>17.899999999999999</v>
      </c>
      <c r="P101" s="294">
        <v>24</v>
      </c>
      <c r="Q101" s="294"/>
      <c r="R101" s="294">
        <v>16</v>
      </c>
      <c r="S101" s="294"/>
      <c r="T101" s="294">
        <v>9</v>
      </c>
      <c r="U101" s="297">
        <f t="shared" si="11"/>
        <v>49</v>
      </c>
      <c r="V101" s="298">
        <f t="shared" si="12"/>
        <v>67</v>
      </c>
      <c r="W101" s="298"/>
      <c r="X101" s="298"/>
      <c r="Y101" s="299" t="str">
        <f t="shared" si="13"/>
        <v>B</v>
      </c>
    </row>
    <row r="102" spans="1:25" ht="25.8">
      <c r="A102" s="291">
        <v>88</v>
      </c>
      <c r="B102" s="303" t="s">
        <v>245</v>
      </c>
      <c r="C102" s="304" t="s">
        <v>246</v>
      </c>
      <c r="D102" s="294">
        <v>6</v>
      </c>
      <c r="E102" s="294">
        <v>16</v>
      </c>
      <c r="F102" s="294">
        <v>22</v>
      </c>
      <c r="G102" s="295">
        <f t="shared" si="7"/>
        <v>4.8888888888888893</v>
      </c>
      <c r="H102" s="294">
        <v>9</v>
      </c>
      <c r="I102" s="294">
        <v>4</v>
      </c>
      <c r="J102" s="295">
        <f t="shared" si="8"/>
        <v>4.25</v>
      </c>
      <c r="K102" s="294">
        <v>11</v>
      </c>
      <c r="L102" s="294">
        <v>12</v>
      </c>
      <c r="M102" s="294">
        <v>11</v>
      </c>
      <c r="N102" s="295">
        <f t="shared" si="9"/>
        <v>11.333333333333334</v>
      </c>
      <c r="O102" s="296">
        <f t="shared" si="10"/>
        <v>20.5</v>
      </c>
      <c r="P102" s="294">
        <v>27</v>
      </c>
      <c r="Q102" s="294">
        <v>11</v>
      </c>
      <c r="R102" s="294"/>
      <c r="S102" s="294"/>
      <c r="T102" s="294">
        <v>14</v>
      </c>
      <c r="U102" s="297">
        <f t="shared" si="11"/>
        <v>52</v>
      </c>
      <c r="V102" s="298">
        <f t="shared" si="12"/>
        <v>73</v>
      </c>
      <c r="W102" s="298"/>
      <c r="X102" s="298"/>
      <c r="Y102" s="299" t="str">
        <f t="shared" si="13"/>
        <v>A</v>
      </c>
    </row>
    <row r="103" spans="1:25" ht="25.8">
      <c r="A103" s="291">
        <v>89</v>
      </c>
      <c r="B103" s="303" t="s">
        <v>247</v>
      </c>
      <c r="C103" s="304" t="s">
        <v>248</v>
      </c>
      <c r="D103" s="294">
        <v>9</v>
      </c>
      <c r="E103" s="294">
        <v>6</v>
      </c>
      <c r="F103" s="294">
        <v>18</v>
      </c>
      <c r="G103" s="295">
        <f t="shared" si="7"/>
        <v>3.6666666666666665</v>
      </c>
      <c r="H103" s="294">
        <v>8</v>
      </c>
      <c r="I103" s="294">
        <v>4</v>
      </c>
      <c r="J103" s="295">
        <f t="shared" si="8"/>
        <v>4</v>
      </c>
      <c r="K103" s="294">
        <v>13</v>
      </c>
      <c r="L103" s="294">
        <v>10</v>
      </c>
      <c r="M103" s="294">
        <v>12</v>
      </c>
      <c r="N103" s="295">
        <f t="shared" si="9"/>
        <v>11.666666666666664</v>
      </c>
      <c r="O103" s="296">
        <f t="shared" si="10"/>
        <v>19.3</v>
      </c>
      <c r="P103" s="294">
        <v>24</v>
      </c>
      <c r="Q103" s="294">
        <v>13</v>
      </c>
      <c r="R103" s="294"/>
      <c r="S103" s="294"/>
      <c r="T103" s="294">
        <v>10</v>
      </c>
      <c r="U103" s="297">
        <f t="shared" si="11"/>
        <v>47</v>
      </c>
      <c r="V103" s="298">
        <f t="shared" si="12"/>
        <v>66</v>
      </c>
      <c r="W103" s="298"/>
      <c r="X103" s="298"/>
      <c r="Y103" s="299" t="str">
        <f t="shared" si="13"/>
        <v>B</v>
      </c>
    </row>
    <row r="104" spans="1:25" ht="25.8">
      <c r="A104" s="291">
        <v>90</v>
      </c>
      <c r="B104" s="303" t="s">
        <v>249</v>
      </c>
      <c r="C104" s="304" t="s">
        <v>250</v>
      </c>
      <c r="D104" s="294">
        <v>21</v>
      </c>
      <c r="E104" s="294">
        <v>9</v>
      </c>
      <c r="F104" s="294">
        <v>18</v>
      </c>
      <c r="G104" s="295">
        <f t="shared" si="7"/>
        <v>5.333333333333333</v>
      </c>
      <c r="H104" s="294">
        <v>10</v>
      </c>
      <c r="I104" s="294">
        <v>4</v>
      </c>
      <c r="J104" s="295">
        <f t="shared" si="8"/>
        <v>4.5</v>
      </c>
      <c r="K104" s="294">
        <v>12</v>
      </c>
      <c r="L104" s="294">
        <v>13</v>
      </c>
      <c r="M104" s="294">
        <v>8</v>
      </c>
      <c r="N104" s="295">
        <f t="shared" si="9"/>
        <v>11</v>
      </c>
      <c r="O104" s="296">
        <f t="shared" si="10"/>
        <v>20.8</v>
      </c>
      <c r="P104" s="294">
        <v>23</v>
      </c>
      <c r="Q104" s="294"/>
      <c r="R104" s="294">
        <v>12</v>
      </c>
      <c r="S104" s="294"/>
      <c r="T104" s="294">
        <v>13</v>
      </c>
      <c r="U104" s="297">
        <f t="shared" si="11"/>
        <v>48</v>
      </c>
      <c r="V104" s="298">
        <f t="shared" si="12"/>
        <v>69</v>
      </c>
      <c r="W104" s="298"/>
      <c r="X104" s="298"/>
      <c r="Y104" s="299" t="str">
        <f t="shared" si="13"/>
        <v>B</v>
      </c>
    </row>
    <row r="105" spans="1:25" ht="25.8">
      <c r="A105" s="291">
        <v>91</v>
      </c>
      <c r="B105" s="303" t="s">
        <v>251</v>
      </c>
      <c r="C105" s="304" t="s">
        <v>252</v>
      </c>
      <c r="D105" s="294">
        <v>3</v>
      </c>
      <c r="E105" s="294">
        <v>8</v>
      </c>
      <c r="F105" s="294">
        <v>18</v>
      </c>
      <c r="G105" s="295">
        <f t="shared" si="7"/>
        <v>3.2222222222222219</v>
      </c>
      <c r="H105" s="294">
        <v>9</v>
      </c>
      <c r="I105" s="294">
        <v>5</v>
      </c>
      <c r="J105" s="295">
        <f t="shared" si="8"/>
        <v>4.75</v>
      </c>
      <c r="K105" s="294">
        <v>9</v>
      </c>
      <c r="L105" s="294">
        <v>11</v>
      </c>
      <c r="M105" s="294">
        <v>9</v>
      </c>
      <c r="N105" s="295">
        <f t="shared" si="9"/>
        <v>9.6666666666666661</v>
      </c>
      <c r="O105" s="296">
        <f t="shared" si="10"/>
        <v>17.600000000000001</v>
      </c>
      <c r="P105" s="294">
        <v>27</v>
      </c>
      <c r="Q105" s="294"/>
      <c r="R105" s="294">
        <v>13</v>
      </c>
      <c r="S105" s="294"/>
      <c r="T105" s="294">
        <v>12</v>
      </c>
      <c r="U105" s="297">
        <f t="shared" si="11"/>
        <v>52</v>
      </c>
      <c r="V105" s="298">
        <f t="shared" si="12"/>
        <v>70</v>
      </c>
      <c r="W105" s="298"/>
      <c r="X105" s="298"/>
      <c r="Y105" s="299" t="str">
        <f t="shared" si="13"/>
        <v>A</v>
      </c>
    </row>
    <row r="106" spans="1:25" ht="25.8">
      <c r="A106" s="291">
        <v>92</v>
      </c>
      <c r="B106" s="303" t="s">
        <v>253</v>
      </c>
      <c r="C106" s="304" t="s">
        <v>254</v>
      </c>
      <c r="D106" s="294">
        <v>3</v>
      </c>
      <c r="E106" s="294">
        <v>15</v>
      </c>
      <c r="F106" s="294">
        <v>18</v>
      </c>
      <c r="G106" s="295">
        <f t="shared" si="7"/>
        <v>4</v>
      </c>
      <c r="H106" s="294">
        <v>9</v>
      </c>
      <c r="I106" s="294">
        <v>4</v>
      </c>
      <c r="J106" s="295">
        <f t="shared" si="8"/>
        <v>4.25</v>
      </c>
      <c r="K106" s="294">
        <v>11</v>
      </c>
      <c r="L106" s="294">
        <v>12</v>
      </c>
      <c r="M106" s="294">
        <v>11</v>
      </c>
      <c r="N106" s="295">
        <f t="shared" si="9"/>
        <v>11.333333333333334</v>
      </c>
      <c r="O106" s="296">
        <f t="shared" si="10"/>
        <v>19.600000000000001</v>
      </c>
      <c r="P106" s="294"/>
      <c r="Q106" s="294"/>
      <c r="R106" s="294"/>
      <c r="S106" s="294"/>
      <c r="T106" s="294"/>
      <c r="U106" s="297" t="str">
        <f t="shared" si="11"/>
        <v/>
      </c>
      <c r="V106" s="298">
        <f t="shared" si="12"/>
        <v>20</v>
      </c>
      <c r="W106" s="298"/>
      <c r="X106" s="298"/>
      <c r="Y106" s="299" t="str">
        <f t="shared" si="13"/>
        <v/>
      </c>
    </row>
    <row r="107" spans="1:25" ht="25.8">
      <c r="A107" s="291">
        <v>93</v>
      </c>
      <c r="B107" s="365" t="s">
        <v>255</v>
      </c>
      <c r="C107" s="367" t="s">
        <v>256</v>
      </c>
      <c r="D107" s="363"/>
      <c r="E107" s="363">
        <v>8</v>
      </c>
      <c r="F107" s="363">
        <v>18</v>
      </c>
      <c r="G107" s="295">
        <f t="shared" si="7"/>
        <v>4.3333333333333339</v>
      </c>
      <c r="H107" s="363">
        <v>9</v>
      </c>
      <c r="I107" s="363">
        <v>4</v>
      </c>
      <c r="J107" s="295">
        <f t="shared" si="8"/>
        <v>4.25</v>
      </c>
      <c r="K107" s="363">
        <v>11</v>
      </c>
      <c r="L107" s="363">
        <v>12</v>
      </c>
      <c r="M107" s="363">
        <v>11</v>
      </c>
      <c r="N107" s="295">
        <f t="shared" si="9"/>
        <v>11.333333333333334</v>
      </c>
      <c r="O107" s="296">
        <f t="shared" si="10"/>
        <v>19.899999999999999</v>
      </c>
      <c r="P107" s="363"/>
      <c r="Q107" s="363"/>
      <c r="R107" s="363"/>
      <c r="S107" s="363"/>
      <c r="T107" s="363"/>
      <c r="U107" s="297" t="str">
        <f t="shared" si="11"/>
        <v/>
      </c>
      <c r="V107" s="298">
        <f t="shared" si="12"/>
        <v>20</v>
      </c>
      <c r="W107" s="364"/>
      <c r="X107" s="364"/>
      <c r="Y107" s="299" t="str">
        <f t="shared" si="13"/>
        <v/>
      </c>
    </row>
    <row r="108" spans="1:25" ht="25.8">
      <c r="A108" s="291">
        <v>94</v>
      </c>
      <c r="B108" s="303" t="s">
        <v>257</v>
      </c>
      <c r="C108" s="304" t="s">
        <v>258</v>
      </c>
      <c r="D108" s="294">
        <v>1</v>
      </c>
      <c r="E108" s="294">
        <v>9</v>
      </c>
      <c r="F108" s="294">
        <v>17</v>
      </c>
      <c r="G108" s="295">
        <f t="shared" si="7"/>
        <v>3</v>
      </c>
      <c r="H108" s="294">
        <v>9</v>
      </c>
      <c r="I108" s="294">
        <v>5</v>
      </c>
      <c r="J108" s="295">
        <f t="shared" si="8"/>
        <v>4.75</v>
      </c>
      <c r="K108" s="294">
        <v>11</v>
      </c>
      <c r="L108" s="294">
        <v>11</v>
      </c>
      <c r="M108" s="294">
        <v>9</v>
      </c>
      <c r="N108" s="295">
        <f t="shared" si="9"/>
        <v>10.333333333333332</v>
      </c>
      <c r="O108" s="296">
        <f t="shared" si="10"/>
        <v>18.100000000000001</v>
      </c>
      <c r="P108" s="294">
        <v>18</v>
      </c>
      <c r="Q108" s="294"/>
      <c r="R108" s="294">
        <v>13</v>
      </c>
      <c r="S108" s="294"/>
      <c r="T108" s="294">
        <v>16</v>
      </c>
      <c r="U108" s="297">
        <f t="shared" si="11"/>
        <v>47</v>
      </c>
      <c r="V108" s="298">
        <f t="shared" si="12"/>
        <v>65</v>
      </c>
      <c r="W108" s="298"/>
      <c r="X108" s="298"/>
      <c r="Y108" s="299" t="str">
        <f t="shared" si="13"/>
        <v>B</v>
      </c>
    </row>
    <row r="109" spans="1:25" ht="25.8">
      <c r="A109" s="291">
        <v>95</v>
      </c>
      <c r="B109" s="303" t="s">
        <v>259</v>
      </c>
      <c r="C109" s="304" t="s">
        <v>260</v>
      </c>
      <c r="D109" s="294">
        <v>5</v>
      </c>
      <c r="E109" s="294">
        <v>18</v>
      </c>
      <c r="F109" s="294">
        <v>19</v>
      </c>
      <c r="G109" s="295">
        <f t="shared" si="7"/>
        <v>4.666666666666667</v>
      </c>
      <c r="H109" s="294">
        <v>5</v>
      </c>
      <c r="I109" s="294">
        <v>2.5</v>
      </c>
      <c r="J109" s="295">
        <f t="shared" si="8"/>
        <v>2.5</v>
      </c>
      <c r="K109" s="294">
        <v>11</v>
      </c>
      <c r="L109" s="294">
        <v>10</v>
      </c>
      <c r="M109" s="294">
        <v>13</v>
      </c>
      <c r="N109" s="295">
        <f t="shared" si="9"/>
        <v>11.333333333333334</v>
      </c>
      <c r="O109" s="296">
        <f t="shared" si="10"/>
        <v>18.5</v>
      </c>
      <c r="P109" s="294">
        <v>14</v>
      </c>
      <c r="Q109" s="294"/>
      <c r="R109" s="294">
        <v>15</v>
      </c>
      <c r="S109" s="294"/>
      <c r="T109" s="294">
        <v>10</v>
      </c>
      <c r="U109" s="297">
        <f t="shared" si="11"/>
        <v>39</v>
      </c>
      <c r="V109" s="298">
        <f t="shared" si="12"/>
        <v>58</v>
      </c>
      <c r="W109" s="298"/>
      <c r="X109" s="298"/>
      <c r="Y109" s="299" t="str">
        <f t="shared" si="13"/>
        <v>C</v>
      </c>
    </row>
    <row r="110" spans="1:25" ht="25.8">
      <c r="A110" s="291">
        <v>96</v>
      </c>
      <c r="B110" s="303" t="s">
        <v>261</v>
      </c>
      <c r="C110" s="304" t="s">
        <v>262</v>
      </c>
      <c r="D110" s="294">
        <v>3</v>
      </c>
      <c r="E110" s="294">
        <v>15</v>
      </c>
      <c r="F110" s="294">
        <v>16</v>
      </c>
      <c r="G110" s="295">
        <f t="shared" si="7"/>
        <v>3.7777777777777772</v>
      </c>
      <c r="H110" s="294">
        <v>8</v>
      </c>
      <c r="I110" s="294">
        <v>4</v>
      </c>
      <c r="J110" s="295">
        <f t="shared" si="8"/>
        <v>4</v>
      </c>
      <c r="K110" s="294">
        <v>8</v>
      </c>
      <c r="L110" s="294">
        <v>10</v>
      </c>
      <c r="M110" s="294">
        <v>11</v>
      </c>
      <c r="N110" s="295">
        <f t="shared" si="9"/>
        <v>9.6666666666666661</v>
      </c>
      <c r="O110" s="296">
        <f t="shared" si="10"/>
        <v>17.399999999999999</v>
      </c>
      <c r="P110" s="294">
        <v>19</v>
      </c>
      <c r="Q110" s="294"/>
      <c r="R110" s="294">
        <v>17</v>
      </c>
      <c r="S110" s="294"/>
      <c r="T110" s="294"/>
      <c r="U110" s="297">
        <f t="shared" si="11"/>
        <v>36</v>
      </c>
      <c r="V110" s="298">
        <f t="shared" si="12"/>
        <v>53</v>
      </c>
      <c r="W110" s="298"/>
      <c r="X110" s="298"/>
      <c r="Y110" s="299" t="str">
        <f t="shared" si="13"/>
        <v>C</v>
      </c>
    </row>
    <row r="111" spans="1:25" ht="25.8">
      <c r="A111" s="291">
        <v>97</v>
      </c>
      <c r="B111" s="303" t="s">
        <v>263</v>
      </c>
      <c r="C111" s="304" t="s">
        <v>264</v>
      </c>
      <c r="D111" s="294">
        <v>3</v>
      </c>
      <c r="E111" s="294">
        <v>15</v>
      </c>
      <c r="F111" s="294">
        <v>14</v>
      </c>
      <c r="G111" s="295">
        <f t="shared" si="7"/>
        <v>3.5555555555555554</v>
      </c>
      <c r="H111" s="294">
        <v>7</v>
      </c>
      <c r="I111" s="294">
        <v>4</v>
      </c>
      <c r="J111" s="295">
        <f t="shared" si="8"/>
        <v>3.75</v>
      </c>
      <c r="K111" s="294">
        <v>11</v>
      </c>
      <c r="L111" s="294">
        <v>12</v>
      </c>
      <c r="M111" s="294">
        <v>11</v>
      </c>
      <c r="N111" s="295">
        <f t="shared" si="9"/>
        <v>11.333333333333334</v>
      </c>
      <c r="O111" s="296">
        <f t="shared" si="10"/>
        <v>18.600000000000001</v>
      </c>
      <c r="P111" s="294">
        <v>18</v>
      </c>
      <c r="Q111" s="294">
        <v>14</v>
      </c>
      <c r="R111" s="294"/>
      <c r="S111" s="294"/>
      <c r="T111" s="294">
        <v>10</v>
      </c>
      <c r="U111" s="297">
        <f t="shared" si="11"/>
        <v>42</v>
      </c>
      <c r="V111" s="298">
        <f t="shared" si="12"/>
        <v>61</v>
      </c>
      <c r="W111" s="298"/>
      <c r="X111" s="298"/>
      <c r="Y111" s="299" t="str">
        <f t="shared" si="13"/>
        <v>B</v>
      </c>
    </row>
    <row r="112" spans="1:25" ht="25.8">
      <c r="A112" s="291">
        <v>98</v>
      </c>
      <c r="B112" s="303" t="s">
        <v>265</v>
      </c>
      <c r="C112" s="304" t="s">
        <v>266</v>
      </c>
      <c r="D112" s="294">
        <v>3</v>
      </c>
      <c r="E112" s="294">
        <v>7</v>
      </c>
      <c r="F112" s="294">
        <v>18</v>
      </c>
      <c r="G112" s="295">
        <f t="shared" si="7"/>
        <v>3.1111111111111112</v>
      </c>
      <c r="H112" s="294">
        <v>8</v>
      </c>
      <c r="I112" s="294">
        <v>4</v>
      </c>
      <c r="J112" s="295">
        <f t="shared" si="8"/>
        <v>4</v>
      </c>
      <c r="K112" s="294">
        <v>11</v>
      </c>
      <c r="L112" s="294">
        <v>11</v>
      </c>
      <c r="M112" s="294">
        <v>11</v>
      </c>
      <c r="N112" s="295">
        <f t="shared" si="9"/>
        <v>10.999999999999998</v>
      </c>
      <c r="O112" s="296">
        <f t="shared" si="10"/>
        <v>18.100000000000001</v>
      </c>
      <c r="P112" s="294"/>
      <c r="Q112" s="294"/>
      <c r="R112" s="294"/>
      <c r="S112" s="294"/>
      <c r="T112" s="294"/>
      <c r="U112" s="297" t="str">
        <f t="shared" si="11"/>
        <v/>
      </c>
      <c r="V112" s="298">
        <f t="shared" si="12"/>
        <v>18</v>
      </c>
      <c r="W112" s="298"/>
      <c r="X112" s="298"/>
      <c r="Y112" s="299" t="str">
        <f t="shared" si="13"/>
        <v/>
      </c>
    </row>
    <row r="113" spans="1:25" ht="25.8">
      <c r="A113" s="291">
        <v>99</v>
      </c>
      <c r="B113" s="365" t="s">
        <v>267</v>
      </c>
      <c r="C113" s="367" t="s">
        <v>268</v>
      </c>
      <c r="D113" s="363"/>
      <c r="E113" s="363"/>
      <c r="F113" s="363"/>
      <c r="G113" s="295">
        <f t="shared" si="7"/>
        <v>0</v>
      </c>
      <c r="H113" s="363"/>
      <c r="I113" s="363"/>
      <c r="J113" s="295">
        <f t="shared" si="8"/>
        <v>0</v>
      </c>
      <c r="K113" s="363"/>
      <c r="L113" s="363"/>
      <c r="M113" s="363"/>
      <c r="N113" s="295">
        <f t="shared" si="9"/>
        <v>0</v>
      </c>
      <c r="O113" s="296" t="str">
        <f t="shared" si="10"/>
        <v/>
      </c>
      <c r="P113" s="363"/>
      <c r="Q113" s="363"/>
      <c r="R113" s="363"/>
      <c r="S113" s="363"/>
      <c r="T113" s="363"/>
      <c r="U113" s="297" t="str">
        <f t="shared" si="11"/>
        <v/>
      </c>
      <c r="V113" s="298" t="str">
        <f t="shared" si="12"/>
        <v/>
      </c>
      <c r="W113" s="364"/>
      <c r="X113" s="364"/>
      <c r="Y113" s="299" t="str">
        <f t="shared" si="13"/>
        <v/>
      </c>
    </row>
    <row r="114" spans="1:25" ht="25.8">
      <c r="A114" s="291">
        <v>100</v>
      </c>
      <c r="B114" s="303" t="s">
        <v>269</v>
      </c>
      <c r="C114" s="304" t="s">
        <v>270</v>
      </c>
      <c r="D114" s="294">
        <v>3</v>
      </c>
      <c r="E114" s="294">
        <v>14</v>
      </c>
      <c r="F114" s="294">
        <v>14</v>
      </c>
      <c r="G114" s="295">
        <f t="shared" si="7"/>
        <v>3.4444444444444442</v>
      </c>
      <c r="H114" s="294">
        <v>10</v>
      </c>
      <c r="I114" s="294">
        <v>3</v>
      </c>
      <c r="J114" s="295">
        <f t="shared" si="8"/>
        <v>4</v>
      </c>
      <c r="K114" s="294">
        <v>12</v>
      </c>
      <c r="L114" s="294">
        <v>10</v>
      </c>
      <c r="M114" s="294">
        <v>11</v>
      </c>
      <c r="N114" s="295">
        <f t="shared" si="9"/>
        <v>11</v>
      </c>
      <c r="O114" s="296">
        <f t="shared" si="10"/>
        <v>18.399999999999999</v>
      </c>
      <c r="P114" s="294">
        <v>13</v>
      </c>
      <c r="Q114" s="294">
        <v>7</v>
      </c>
      <c r="R114" s="294"/>
      <c r="S114" s="294"/>
      <c r="T114" s="294">
        <v>10</v>
      </c>
      <c r="U114" s="297">
        <f t="shared" si="11"/>
        <v>30</v>
      </c>
      <c r="V114" s="298">
        <f t="shared" si="12"/>
        <v>48</v>
      </c>
      <c r="W114" s="298"/>
      <c r="X114" s="298"/>
      <c r="Y114" s="299" t="str">
        <f t="shared" si="13"/>
        <v>D</v>
      </c>
    </row>
    <row r="115" spans="1:25" ht="25.8">
      <c r="A115" s="291">
        <v>101</v>
      </c>
      <c r="B115" s="365" t="s">
        <v>271</v>
      </c>
      <c r="C115" s="367" t="s">
        <v>272</v>
      </c>
      <c r="D115" s="363"/>
      <c r="E115" s="363"/>
      <c r="F115" s="363"/>
      <c r="G115" s="295">
        <f t="shared" si="7"/>
        <v>0</v>
      </c>
      <c r="H115" s="363"/>
      <c r="I115" s="363"/>
      <c r="J115" s="295">
        <f t="shared" si="8"/>
        <v>0</v>
      </c>
      <c r="K115" s="363"/>
      <c r="L115" s="363"/>
      <c r="M115" s="363"/>
      <c r="N115" s="295">
        <f t="shared" si="9"/>
        <v>0</v>
      </c>
      <c r="O115" s="296" t="str">
        <f t="shared" si="10"/>
        <v/>
      </c>
      <c r="P115" s="363"/>
      <c r="Q115" s="363"/>
      <c r="R115" s="363"/>
      <c r="S115" s="363"/>
      <c r="T115" s="363"/>
      <c r="U115" s="297" t="str">
        <f t="shared" si="11"/>
        <v/>
      </c>
      <c r="V115" s="298" t="str">
        <f t="shared" si="12"/>
        <v/>
      </c>
      <c r="W115" s="364"/>
      <c r="X115" s="364"/>
      <c r="Y115" s="299" t="str">
        <f t="shared" si="13"/>
        <v/>
      </c>
    </row>
    <row r="116" spans="1:25" ht="25.8">
      <c r="A116" s="291">
        <v>102</v>
      </c>
      <c r="B116" s="357" t="s">
        <v>273</v>
      </c>
      <c r="C116" s="357" t="s">
        <v>274</v>
      </c>
      <c r="D116" s="358"/>
      <c r="E116" s="358"/>
      <c r="F116" s="358"/>
      <c r="G116" s="295">
        <f t="shared" si="7"/>
        <v>0</v>
      </c>
      <c r="H116" s="358"/>
      <c r="I116" s="358"/>
      <c r="J116" s="295">
        <f t="shared" si="8"/>
        <v>0</v>
      </c>
      <c r="K116" s="358"/>
      <c r="L116" s="358"/>
      <c r="M116" s="358"/>
      <c r="N116" s="295">
        <f t="shared" si="9"/>
        <v>0</v>
      </c>
      <c r="O116" s="296" t="str">
        <f t="shared" si="10"/>
        <v/>
      </c>
      <c r="P116" s="358"/>
      <c r="Q116" s="358"/>
      <c r="R116" s="358"/>
      <c r="S116" s="358"/>
      <c r="T116" s="358"/>
      <c r="U116" s="297" t="str">
        <f t="shared" si="11"/>
        <v/>
      </c>
      <c r="V116" s="298" t="str">
        <f t="shared" si="12"/>
        <v/>
      </c>
      <c r="W116" s="359"/>
      <c r="X116" s="359"/>
      <c r="Y116" s="299" t="str">
        <f t="shared" si="13"/>
        <v/>
      </c>
    </row>
    <row r="117" spans="1:25" ht="25.8">
      <c r="A117" s="291">
        <v>103</v>
      </c>
      <c r="B117" s="304" t="s">
        <v>275</v>
      </c>
      <c r="C117" s="304" t="s">
        <v>276</v>
      </c>
      <c r="D117" s="294">
        <v>3</v>
      </c>
      <c r="E117" s="294">
        <v>7</v>
      </c>
      <c r="F117" s="294">
        <v>13</v>
      </c>
      <c r="G117" s="295">
        <f t="shared" si="7"/>
        <v>2.5555555555555558</v>
      </c>
      <c r="H117" s="294">
        <v>10</v>
      </c>
      <c r="I117" s="294">
        <v>5</v>
      </c>
      <c r="J117" s="295">
        <f t="shared" si="8"/>
        <v>5</v>
      </c>
      <c r="K117" s="294">
        <v>11</v>
      </c>
      <c r="L117" s="294">
        <v>10</v>
      </c>
      <c r="M117" s="294">
        <v>12</v>
      </c>
      <c r="N117" s="295">
        <f t="shared" si="9"/>
        <v>11</v>
      </c>
      <c r="O117" s="296">
        <f t="shared" si="10"/>
        <v>18.600000000000001</v>
      </c>
      <c r="P117" s="294">
        <v>13</v>
      </c>
      <c r="Q117" s="294">
        <v>0</v>
      </c>
      <c r="R117" s="294"/>
      <c r="S117" s="294"/>
      <c r="T117" s="294">
        <v>0</v>
      </c>
      <c r="U117" s="297">
        <f t="shared" si="11"/>
        <v>13</v>
      </c>
      <c r="V117" s="298">
        <f t="shared" si="12"/>
        <v>32</v>
      </c>
      <c r="W117" s="298"/>
      <c r="X117" s="298"/>
      <c r="Y117" s="299" t="str">
        <f t="shared" si="13"/>
        <v>E</v>
      </c>
    </row>
    <row r="118" spans="1:25" ht="25.8">
      <c r="A118" s="291">
        <v>104</v>
      </c>
      <c r="B118" s="304" t="s">
        <v>306</v>
      </c>
      <c r="C118" s="304" t="s">
        <v>361</v>
      </c>
      <c r="D118" s="294">
        <v>12</v>
      </c>
      <c r="E118" s="294">
        <v>6.5</v>
      </c>
      <c r="F118" s="294">
        <v>14</v>
      </c>
      <c r="G118" s="295">
        <f t="shared" si="7"/>
        <v>3.611111111111112</v>
      </c>
      <c r="H118" s="294">
        <v>10</v>
      </c>
      <c r="I118" s="294">
        <v>3</v>
      </c>
      <c r="J118" s="295">
        <f t="shared" si="8"/>
        <v>4</v>
      </c>
      <c r="K118" s="294">
        <v>10</v>
      </c>
      <c r="L118" s="294">
        <v>9</v>
      </c>
      <c r="M118" s="294">
        <v>13</v>
      </c>
      <c r="N118" s="295">
        <f t="shared" si="9"/>
        <v>10.666666666666666</v>
      </c>
      <c r="O118" s="296">
        <f t="shared" si="10"/>
        <v>18.3</v>
      </c>
      <c r="P118" s="294">
        <v>21</v>
      </c>
      <c r="Q118" s="294"/>
      <c r="R118" s="294">
        <v>15</v>
      </c>
      <c r="S118" s="294"/>
      <c r="T118" s="294">
        <v>10</v>
      </c>
      <c r="U118" s="297">
        <f t="shared" si="11"/>
        <v>46</v>
      </c>
      <c r="V118" s="298">
        <f t="shared" si="12"/>
        <v>64</v>
      </c>
      <c r="W118" s="298"/>
      <c r="X118" s="298"/>
      <c r="Y118" s="299" t="str">
        <f t="shared" si="13"/>
        <v>B</v>
      </c>
    </row>
    <row r="119" spans="1:25" ht="25.8">
      <c r="A119" s="291">
        <v>105</v>
      </c>
      <c r="B119" s="304" t="s">
        <v>308</v>
      </c>
      <c r="C119" s="304" t="s">
        <v>309</v>
      </c>
      <c r="D119" s="294"/>
      <c r="E119" s="294">
        <v>7</v>
      </c>
      <c r="F119" s="294">
        <v>17</v>
      </c>
      <c r="G119" s="295">
        <f t="shared" si="7"/>
        <v>4</v>
      </c>
      <c r="H119" s="294">
        <v>8</v>
      </c>
      <c r="I119" s="294">
        <v>4</v>
      </c>
      <c r="J119" s="295">
        <f t="shared" si="8"/>
        <v>4</v>
      </c>
      <c r="K119" s="294">
        <v>11</v>
      </c>
      <c r="L119" s="294">
        <v>12</v>
      </c>
      <c r="M119" s="294">
        <v>13</v>
      </c>
      <c r="N119" s="295">
        <f t="shared" si="9"/>
        <v>12</v>
      </c>
      <c r="O119" s="296">
        <f t="shared" si="10"/>
        <v>20</v>
      </c>
      <c r="P119" s="294">
        <v>20</v>
      </c>
      <c r="Q119" s="294"/>
      <c r="R119" s="294">
        <v>16</v>
      </c>
      <c r="S119" s="294"/>
      <c r="T119" s="294">
        <v>10</v>
      </c>
      <c r="U119" s="297">
        <f t="shared" si="11"/>
        <v>46</v>
      </c>
      <c r="V119" s="298">
        <f t="shared" si="12"/>
        <v>66</v>
      </c>
      <c r="W119" s="298"/>
      <c r="X119" s="298"/>
      <c r="Y119" s="299" t="str">
        <f t="shared" si="13"/>
        <v>B</v>
      </c>
    </row>
    <row r="120" spans="1:25" ht="25.8">
      <c r="A120" s="291"/>
      <c r="B120" s="304"/>
      <c r="C120" s="304"/>
      <c r="D120" s="294"/>
      <c r="E120" s="294"/>
      <c r="F120" s="294"/>
      <c r="G120" s="295"/>
      <c r="H120" s="294"/>
      <c r="I120" s="294"/>
      <c r="J120" s="295"/>
      <c r="K120" s="294"/>
      <c r="L120" s="294"/>
      <c r="M120" s="294"/>
      <c r="N120" s="295"/>
      <c r="O120" s="296"/>
      <c r="P120" s="294"/>
      <c r="Q120" s="294"/>
      <c r="R120" s="294"/>
      <c r="S120" s="294"/>
      <c r="T120" s="294"/>
      <c r="U120" s="297"/>
      <c r="V120" s="298"/>
      <c r="W120" s="298"/>
      <c r="X120" s="298"/>
      <c r="Y120" s="299"/>
    </row>
    <row r="121" spans="1:25" ht="25.8">
      <c r="A121" s="291"/>
      <c r="B121" s="304"/>
      <c r="C121" s="368" t="s">
        <v>352</v>
      </c>
      <c r="D121" s="294"/>
      <c r="E121" s="294"/>
      <c r="F121" s="294"/>
      <c r="G121" s="295"/>
      <c r="H121" s="294"/>
      <c r="I121" s="294"/>
      <c r="J121" s="295"/>
      <c r="K121" s="294"/>
      <c r="L121" s="294"/>
      <c r="M121" s="294"/>
      <c r="N121" s="295"/>
      <c r="O121" s="296"/>
      <c r="P121" s="294"/>
      <c r="Q121" s="294"/>
      <c r="R121" s="294"/>
      <c r="S121" s="294"/>
      <c r="T121" s="294"/>
      <c r="U121" s="297"/>
      <c r="V121" s="298"/>
      <c r="W121" s="298"/>
      <c r="X121" s="298"/>
      <c r="Y121" s="299"/>
    </row>
    <row r="122" spans="1:25" ht="25.8">
      <c r="A122" s="291"/>
      <c r="B122" s="304"/>
      <c r="C122" s="304"/>
      <c r="D122" s="294"/>
      <c r="E122" s="294"/>
      <c r="F122" s="294"/>
      <c r="G122" s="295"/>
      <c r="H122" s="294"/>
      <c r="I122" s="294"/>
      <c r="J122" s="295"/>
      <c r="K122" s="294"/>
      <c r="L122" s="294"/>
      <c r="M122" s="294"/>
      <c r="N122" s="295"/>
      <c r="O122" s="296"/>
      <c r="P122" s="294"/>
      <c r="Q122" s="294"/>
      <c r="R122" s="294"/>
      <c r="S122" s="294"/>
      <c r="T122" s="294"/>
      <c r="U122" s="297"/>
      <c r="V122" s="298"/>
      <c r="W122" s="298"/>
      <c r="X122" s="298"/>
      <c r="Y122" s="299"/>
    </row>
    <row r="123" spans="1:25" ht="25.8">
      <c r="A123" s="291">
        <v>106</v>
      </c>
      <c r="B123" s="304" t="s">
        <v>310</v>
      </c>
      <c r="C123" s="304" t="s">
        <v>362</v>
      </c>
      <c r="D123" s="294"/>
      <c r="E123" s="294"/>
      <c r="F123" s="294"/>
      <c r="G123" s="295">
        <f t="shared" si="7"/>
        <v>0</v>
      </c>
      <c r="H123" s="294"/>
      <c r="I123" s="294"/>
      <c r="J123" s="295">
        <f t="shared" si="8"/>
        <v>0</v>
      </c>
      <c r="K123" s="294"/>
      <c r="L123" s="294"/>
      <c r="M123" s="294"/>
      <c r="N123" s="295">
        <f t="shared" si="9"/>
        <v>0</v>
      </c>
      <c r="O123" s="296" t="str">
        <f t="shared" si="10"/>
        <v/>
      </c>
      <c r="P123" s="294">
        <v>24</v>
      </c>
      <c r="Q123" s="294"/>
      <c r="R123" s="294">
        <v>14</v>
      </c>
      <c r="S123" s="294"/>
      <c r="T123" s="294">
        <v>13</v>
      </c>
      <c r="U123" s="297">
        <f t="shared" si="11"/>
        <v>51</v>
      </c>
      <c r="V123" s="298">
        <f t="shared" si="12"/>
        <v>51</v>
      </c>
      <c r="W123" s="298"/>
      <c r="X123" s="298"/>
      <c r="Y123" s="299" t="str">
        <f t="shared" si="13"/>
        <v>FAIL LABS</v>
      </c>
    </row>
    <row r="124" spans="1:25" ht="25.8">
      <c r="A124" s="291">
        <v>107</v>
      </c>
      <c r="B124" s="304" t="s">
        <v>312</v>
      </c>
      <c r="C124" s="304" t="s">
        <v>363</v>
      </c>
      <c r="D124" s="294"/>
      <c r="E124" s="294"/>
      <c r="F124" s="294"/>
      <c r="G124" s="295">
        <f t="shared" si="7"/>
        <v>0</v>
      </c>
      <c r="H124" s="294"/>
      <c r="I124" s="294"/>
      <c r="J124" s="295">
        <f t="shared" si="8"/>
        <v>0</v>
      </c>
      <c r="K124" s="294"/>
      <c r="L124" s="294"/>
      <c r="M124" s="294"/>
      <c r="N124" s="295">
        <f t="shared" si="9"/>
        <v>0</v>
      </c>
      <c r="O124" s="296" t="str">
        <f t="shared" si="10"/>
        <v/>
      </c>
      <c r="P124" s="294">
        <v>10</v>
      </c>
      <c r="Q124" s="369"/>
      <c r="R124" s="369">
        <v>10</v>
      </c>
      <c r="S124" s="369"/>
      <c r="T124" s="369">
        <v>2</v>
      </c>
      <c r="U124" s="297">
        <f t="shared" ref="U124:U125" si="14">IF(OR(COUNTIF($P124:$T124,"&gt;0")=0,COUNTA($P$14)=0),"",(IF(COUNTA($Q124:$T124)&lt;=2,SUM($P124:$T124),IF(COUNTA($Q124:$T124)=3,SUM($P124:$T124)-MIN($Q124:$T124),SUM($P124:$T124)-MIN($Q124:$T124)-SMALL($Q124:$T124,2))))*7/(SUM($P$14:$R$14)/10))</f>
        <v>22</v>
      </c>
      <c r="V124" s="298">
        <f t="shared" si="12"/>
        <v>22</v>
      </c>
      <c r="W124" s="298"/>
      <c r="X124" s="298"/>
      <c r="Y124" s="299" t="str">
        <f t="shared" si="13"/>
        <v>FAIL LABS</v>
      </c>
    </row>
    <row r="125" spans="1:25" ht="25.8">
      <c r="A125" s="370"/>
      <c r="B125" s="371"/>
      <c r="C125" s="371"/>
      <c r="D125" s="369"/>
      <c r="E125" s="369"/>
      <c r="F125" s="369"/>
      <c r="G125" s="372"/>
      <c r="H125" s="369"/>
      <c r="I125" s="369"/>
      <c r="J125" s="372"/>
      <c r="K125" s="369"/>
      <c r="L125" s="369"/>
      <c r="M125" s="369"/>
      <c r="N125" s="372"/>
      <c r="O125" s="373"/>
      <c r="P125" s="369"/>
      <c r="Q125" s="369"/>
      <c r="R125" s="369"/>
      <c r="S125" s="369"/>
      <c r="T125" s="369"/>
      <c r="U125" s="297" t="str">
        <f t="shared" si="14"/>
        <v/>
      </c>
      <c r="V125" s="374"/>
      <c r="W125" s="374"/>
      <c r="X125" s="374"/>
      <c r="Y125" s="299"/>
    </row>
    <row r="126" spans="1:25" ht="28.8">
      <c r="A126" s="319"/>
      <c r="B126" s="320"/>
      <c r="C126" s="320"/>
      <c r="D126" s="319"/>
      <c r="E126" s="730" t="s">
        <v>315</v>
      </c>
      <c r="F126" s="731"/>
      <c r="G126" s="731"/>
      <c r="H126" s="731"/>
      <c r="I126" s="731"/>
      <c r="J126" s="731"/>
      <c r="K126" s="731"/>
      <c r="L126" s="731"/>
      <c r="M126" s="731"/>
      <c r="N126" s="731"/>
      <c r="O126" s="731"/>
      <c r="P126" s="731"/>
      <c r="Q126" s="731"/>
      <c r="R126" s="731"/>
      <c r="S126" s="731"/>
      <c r="T126" s="731"/>
      <c r="U126" s="319"/>
      <c r="V126" s="321"/>
      <c r="W126" s="319"/>
      <c r="X126" s="319"/>
      <c r="Y126" s="299"/>
    </row>
    <row r="127" spans="1:25" ht="24.6">
      <c r="A127" s="319"/>
      <c r="B127" s="322"/>
      <c r="C127" s="323"/>
      <c r="D127" s="727" t="s">
        <v>287</v>
      </c>
      <c r="E127" s="727"/>
      <c r="F127" s="324" t="s">
        <v>303</v>
      </c>
      <c r="G127" s="325" t="s">
        <v>302</v>
      </c>
      <c r="H127" s="326" t="s">
        <v>300</v>
      </c>
      <c r="I127" s="327" t="s">
        <v>301</v>
      </c>
      <c r="J127" s="327" t="s">
        <v>304</v>
      </c>
      <c r="K127" s="328"/>
      <c r="L127" s="329"/>
      <c r="M127" s="329"/>
      <c r="N127" s="329"/>
      <c r="O127" s="732" t="s">
        <v>316</v>
      </c>
      <c r="P127" s="732"/>
      <c r="Q127" s="733" t="s">
        <v>317</v>
      </c>
      <c r="R127" s="733"/>
      <c r="S127" s="734" t="s">
        <v>318</v>
      </c>
      <c r="T127" s="734"/>
      <c r="U127" s="319"/>
      <c r="V127" s="321"/>
      <c r="W127" s="319"/>
      <c r="X127" s="319"/>
      <c r="Y127" s="299"/>
    </row>
    <row r="128" spans="1:25" ht="31.2">
      <c r="A128" s="319"/>
      <c r="B128" s="330"/>
      <c r="C128" s="319"/>
      <c r="D128" s="728" t="s">
        <v>319</v>
      </c>
      <c r="E128" s="728"/>
      <c r="F128" s="331">
        <f>COUNTIF($Y$15:$Y124,F$127)</f>
        <v>25</v>
      </c>
      <c r="G128" s="331">
        <f>COUNTIF($Y$15:$Y124,G$127)</f>
        <v>42</v>
      </c>
      <c r="H128" s="332">
        <f>COUNTIF($Y$15:$Y124,H$127)</f>
        <v>17</v>
      </c>
      <c r="I128" s="333">
        <f>COUNTIF($Y$15:$Y124,I$127)</f>
        <v>5</v>
      </c>
      <c r="J128" s="333">
        <f>COUNTIF($Y$15:$Y124,J$127)</f>
        <v>2</v>
      </c>
      <c r="K128" s="328"/>
      <c r="L128" s="329"/>
      <c r="M128" s="329"/>
      <c r="N128" s="329"/>
      <c r="O128" s="334" t="s">
        <v>320</v>
      </c>
      <c r="P128" s="325" t="s">
        <v>321</v>
      </c>
      <c r="Q128" s="335" t="s">
        <v>322</v>
      </c>
      <c r="R128" s="336" t="s">
        <v>323</v>
      </c>
      <c r="S128" s="729" t="s">
        <v>324</v>
      </c>
      <c r="T128" s="729"/>
      <c r="U128" s="319"/>
      <c r="V128" s="321"/>
      <c r="W128" s="319"/>
      <c r="X128" s="319"/>
      <c r="Y128" s="319"/>
    </row>
    <row r="129" spans="1:25" ht="25.2">
      <c r="A129" s="319"/>
      <c r="B129" s="330"/>
      <c r="C129" s="319"/>
      <c r="D129" s="728" t="s">
        <v>325</v>
      </c>
      <c r="E129" s="728"/>
      <c r="F129" s="331"/>
      <c r="G129" s="331"/>
      <c r="H129" s="332"/>
      <c r="I129" s="333"/>
      <c r="J129" s="333"/>
      <c r="K129" s="328"/>
      <c r="L129" s="724" t="s">
        <v>355</v>
      </c>
      <c r="M129" s="724"/>
      <c r="N129" s="337" t="s">
        <v>319</v>
      </c>
      <c r="O129" s="338">
        <f>IF(SUM($O$15:$O123)&gt;0,AVERAGE($O$15:$O123),0)</f>
        <v>18.790000000000003</v>
      </c>
      <c r="P129" s="338">
        <f t="shared" ref="P129" si="15">$O129/30*100</f>
        <v>62.63333333333334</v>
      </c>
      <c r="Q129" s="338">
        <f>IF(SUM($U$15:$U123)&gt;0,AVERAGE($U$15:$U123),0)</f>
        <v>45.5</v>
      </c>
      <c r="R129" s="339">
        <f t="shared" ref="R129" si="16">$Q129/70*100</f>
        <v>65</v>
      </c>
      <c r="S129" s="725">
        <f>IF(SUM($V$15:$V123)&gt;0,AVERAGE($V$15:$V123),0)</f>
        <v>60.049504950495049</v>
      </c>
      <c r="T129" s="725"/>
      <c r="U129" s="319"/>
      <c r="V129" s="321"/>
      <c r="W129" s="319"/>
      <c r="X129" s="319"/>
      <c r="Y129" s="319"/>
    </row>
    <row r="130" spans="1:25" ht="21">
      <c r="A130" s="319"/>
      <c r="B130" s="330"/>
      <c r="C130" s="330"/>
      <c r="D130" s="340"/>
      <c r="E130" s="341"/>
      <c r="F130" s="341"/>
      <c r="G130" s="341"/>
      <c r="H130" s="329"/>
      <c r="I130" s="329"/>
      <c r="J130" s="329"/>
      <c r="K130" s="328"/>
      <c r="L130" s="724"/>
      <c r="M130" s="724"/>
      <c r="N130" s="337" t="s">
        <v>356</v>
      </c>
      <c r="O130" s="338"/>
      <c r="P130" s="338"/>
      <c r="Q130" s="342"/>
      <c r="R130" s="339"/>
      <c r="S130" s="725"/>
      <c r="T130" s="725"/>
      <c r="U130" s="319"/>
      <c r="V130" s="321"/>
      <c r="W130" s="319"/>
      <c r="X130" s="319"/>
      <c r="Y130" s="319"/>
    </row>
    <row r="131" spans="1:25" ht="21">
      <c r="A131" s="319"/>
      <c r="B131" s="330"/>
      <c r="C131" s="319"/>
      <c r="D131" s="343"/>
      <c r="E131" s="344"/>
      <c r="F131" s="345" t="s">
        <v>332</v>
      </c>
      <c r="G131" s="345" t="s">
        <v>333</v>
      </c>
      <c r="H131" s="341"/>
      <c r="I131" s="341"/>
      <c r="J131" s="329"/>
      <c r="K131" s="328"/>
      <c r="L131" s="724" t="s">
        <v>357</v>
      </c>
      <c r="M131" s="724"/>
      <c r="N131" s="337" t="s">
        <v>319</v>
      </c>
      <c r="O131" s="346">
        <f>MIN($O$15:$O123)</f>
        <v>12</v>
      </c>
      <c r="P131" s="338">
        <f>$O131/30*100</f>
        <v>40</v>
      </c>
      <c r="Q131" s="347">
        <f>MIN($U$15:$U123)</f>
        <v>13</v>
      </c>
      <c r="R131" s="339">
        <f>$Q131/70*100</f>
        <v>18.571428571428573</v>
      </c>
      <c r="S131" s="725">
        <f>MIN($V$15:$V123)</f>
        <v>12</v>
      </c>
      <c r="T131" s="725"/>
      <c r="U131" s="319"/>
      <c r="V131" s="321"/>
      <c r="W131" s="319"/>
      <c r="X131" s="319"/>
      <c r="Y131" s="319"/>
    </row>
    <row r="132" spans="1:25" ht="25.2">
      <c r="A132" s="319"/>
      <c r="B132" s="330"/>
      <c r="C132" s="319"/>
      <c r="D132" s="727" t="s">
        <v>4</v>
      </c>
      <c r="E132" s="727"/>
      <c r="F132" s="348">
        <f>COUNTIF($V$15:$V$119,"&gt;=40")</f>
        <v>89</v>
      </c>
      <c r="G132" s="348"/>
      <c r="H132" s="341"/>
      <c r="I132" s="341"/>
      <c r="J132" s="329"/>
      <c r="K132" s="328"/>
      <c r="L132" s="724"/>
      <c r="M132" s="724"/>
      <c r="N132" s="337" t="s">
        <v>356</v>
      </c>
      <c r="O132" s="338"/>
      <c r="P132" s="338"/>
      <c r="Q132" s="349"/>
      <c r="R132" s="349"/>
      <c r="S132" s="726"/>
      <c r="T132" s="726"/>
      <c r="U132" s="319"/>
      <c r="V132" s="321"/>
      <c r="W132" s="319"/>
      <c r="X132" s="319"/>
      <c r="Y132" s="319"/>
    </row>
    <row r="133" spans="1:25" ht="25.2">
      <c r="A133" s="319"/>
      <c r="B133" s="330"/>
      <c r="C133" s="319"/>
      <c r="D133" s="727" t="s">
        <v>334</v>
      </c>
      <c r="E133" s="727"/>
      <c r="F133" s="348">
        <f>COUNTIF($Y$15:$Y124,"E")</f>
        <v>2</v>
      </c>
      <c r="G133" s="348"/>
      <c r="H133" s="341"/>
      <c r="I133" s="341"/>
      <c r="J133" s="329"/>
      <c r="K133" s="350"/>
      <c r="L133" s="724" t="s">
        <v>358</v>
      </c>
      <c r="M133" s="724"/>
      <c r="N133" s="337" t="s">
        <v>319</v>
      </c>
      <c r="O133" s="338">
        <f>MAX($O$15:$O123)</f>
        <v>23</v>
      </c>
      <c r="P133" s="338">
        <f>$O133/30*100</f>
        <v>76.666666666666671</v>
      </c>
      <c r="Q133" s="338">
        <f>MAX($U$15:$U123)</f>
        <v>63</v>
      </c>
      <c r="R133" s="339">
        <f>$Q133/70*100</f>
        <v>90</v>
      </c>
      <c r="S133" s="725">
        <f>MAX($V$15:$V123)</f>
        <v>84</v>
      </c>
      <c r="T133" s="725"/>
      <c r="U133" s="319"/>
      <c r="V133" s="321"/>
      <c r="W133" s="319"/>
      <c r="X133" s="319"/>
      <c r="Y133" s="319"/>
    </row>
    <row r="134" spans="1:25" ht="25.2">
      <c r="A134" s="319"/>
      <c r="B134" s="319"/>
      <c r="C134" s="351"/>
      <c r="D134" s="728" t="s">
        <v>335</v>
      </c>
      <c r="E134" s="728"/>
      <c r="F134" s="348"/>
      <c r="G134" s="348"/>
      <c r="H134" s="341"/>
      <c r="I134" s="341"/>
      <c r="J134" s="341"/>
      <c r="K134" s="341"/>
      <c r="L134" s="724"/>
      <c r="M134" s="724"/>
      <c r="N134" s="337" t="s">
        <v>356</v>
      </c>
      <c r="O134" s="338"/>
      <c r="P134" s="338"/>
      <c r="Q134" s="342"/>
      <c r="R134" s="339"/>
      <c r="S134" s="725"/>
      <c r="T134" s="725"/>
      <c r="U134" s="319"/>
      <c r="V134" s="321"/>
      <c r="W134" s="319"/>
      <c r="X134" s="319"/>
      <c r="Y134" s="319"/>
    </row>
    <row r="135" spans="1:25" ht="25.2">
      <c r="A135" s="319"/>
      <c r="B135" s="319"/>
      <c r="C135" s="351"/>
      <c r="D135" s="724" t="s">
        <v>33</v>
      </c>
      <c r="E135" s="724"/>
      <c r="F135" s="375">
        <f>SUM($F131:$F134)</f>
        <v>91</v>
      </c>
      <c r="G135" s="348"/>
      <c r="H135" s="341"/>
      <c r="I135" s="341"/>
      <c r="J135" s="341"/>
      <c r="K135" s="341"/>
      <c r="L135" s="724" t="s">
        <v>359</v>
      </c>
      <c r="M135" s="724"/>
      <c r="N135" s="337" t="s">
        <v>319</v>
      </c>
      <c r="O135" s="346">
        <f>IF(SUM($O$15:$O123)&gt;0,STDEV($O$15:$O123),0)</f>
        <v>1.6201072417428033</v>
      </c>
      <c r="P135" s="338">
        <f>$O135/30*100</f>
        <v>5.4003574724760108</v>
      </c>
      <c r="Q135" s="347">
        <f>IF(SUM($U$15:$U123),STDEV($U$15:$U123),0)</f>
        <v>9.3132305746321844</v>
      </c>
      <c r="R135" s="339">
        <f>$Q135/70*100</f>
        <v>13.304615106617407</v>
      </c>
      <c r="S135" s="725">
        <f>IF(SUM($V$15:$V123)&gt;0,STDEV($V$15:$V123),0)</f>
        <v>15.985853895005905</v>
      </c>
      <c r="T135" s="725"/>
      <c r="U135" s="319"/>
      <c r="V135" s="321"/>
      <c r="W135" s="319"/>
      <c r="X135" s="319"/>
      <c r="Y135" s="319"/>
    </row>
    <row r="136" spans="1:25" ht="21">
      <c r="A136" s="319"/>
      <c r="B136" s="319"/>
      <c r="C136" s="351"/>
      <c r="D136" s="341"/>
      <c r="E136" s="341"/>
      <c r="F136" s="341"/>
      <c r="G136" s="352"/>
      <c r="H136" s="341"/>
      <c r="I136" s="341"/>
      <c r="J136" s="341"/>
      <c r="K136" s="341"/>
      <c r="L136" s="724"/>
      <c r="M136" s="724"/>
      <c r="N136" s="337" t="s">
        <v>356</v>
      </c>
      <c r="O136" s="338"/>
      <c r="P136" s="338"/>
      <c r="Q136" s="349"/>
      <c r="R136" s="349"/>
      <c r="S136" s="726"/>
      <c r="T136" s="726"/>
      <c r="U136" s="319"/>
      <c r="V136" s="321"/>
      <c r="W136" s="319"/>
      <c r="X136" s="319"/>
      <c r="Y136" s="319"/>
    </row>
    <row r="137" spans="1:25"/>
  </sheetData>
  <mergeCells count="43">
    <mergeCell ref="D135:E135"/>
    <mergeCell ref="L135:M136"/>
    <mergeCell ref="S135:T135"/>
    <mergeCell ref="S136:T136"/>
    <mergeCell ref="D133:E133"/>
    <mergeCell ref="L133:M134"/>
    <mergeCell ref="S133:T133"/>
    <mergeCell ref="D134:E134"/>
    <mergeCell ref="D128:E128"/>
    <mergeCell ref="S128:T128"/>
    <mergeCell ref="D129:E129"/>
    <mergeCell ref="L129:M130"/>
    <mergeCell ref="S129:T129"/>
    <mergeCell ref="S130:T130"/>
    <mergeCell ref="L131:M132"/>
    <mergeCell ref="S131:T131"/>
    <mergeCell ref="D132:E132"/>
    <mergeCell ref="S132:T132"/>
    <mergeCell ref="S134:T134"/>
    <mergeCell ref="E126:T126"/>
    <mergeCell ref="D127:E127"/>
    <mergeCell ref="O127:P127"/>
    <mergeCell ref="Q127:R127"/>
    <mergeCell ref="S127:T127"/>
    <mergeCell ref="W12:W14"/>
    <mergeCell ref="X12:X14"/>
    <mergeCell ref="Y12:Y14"/>
    <mergeCell ref="A12:A14"/>
    <mergeCell ref="B12:B14"/>
    <mergeCell ref="C12:C14"/>
    <mergeCell ref="D12:G12"/>
    <mergeCell ref="H12:J12"/>
    <mergeCell ref="K12:N12"/>
    <mergeCell ref="O12:O14"/>
    <mergeCell ref="P12:U12"/>
    <mergeCell ref="V12:V14"/>
    <mergeCell ref="A6:Y6"/>
    <mergeCell ref="A7:Y7"/>
    <mergeCell ref="A8:Y8"/>
    <mergeCell ref="A9:Y9"/>
    <mergeCell ref="E10:F10"/>
    <mergeCell ref="G10:H10"/>
    <mergeCell ref="N10:O10"/>
  </mergeCells>
  <conditionalFormatting sqref="D15:N125">
    <cfRule type="cellIs" dxfId="8" priority="1" stopIfTrue="1" operator="equal">
      <formula>0</formula>
    </cfRule>
  </conditionalFormatting>
  <conditionalFormatting sqref="P15:T97 P98:Q98 S98:T98 P99:T125">
    <cfRule type="expression" dxfId="7" priority="3" stopIfTrue="1">
      <formula>($U15="")</formula>
    </cfRule>
  </conditionalFormatting>
  <conditionalFormatting sqref="V15:Y15 A15:A125 V16:X125 Y16:Y127">
    <cfRule type="expression" dxfId="6" priority="2" stopIfTrue="1">
      <formula>"$V17&lt;40"</formula>
    </cfRule>
  </conditionalFormatting>
  <dataValidations count="5">
    <dataValidation type="decimal" errorStyle="warning" allowBlank="1" showErrorMessage="1" errorTitle="INVALID DATA" error="THE VALUE IN THIS CELL SHOULD BE NON-NEGATIVE LESS THAN 100" sqref="P129:P136" xr:uid="{00000000-0002-0000-0700-000000000000}">
      <formula1>0</formula1>
      <formula2>100</formula2>
    </dataValidation>
    <dataValidation type="decimal" errorStyle="warning" allowBlank="1" showErrorMessage="1" errorTitle="INVALID DATA" error="THE VALUE IN THIS CELL SHOULD BE NON-NEGATIVE LESS THAN 100_x000a_" sqref="R129:T136" xr:uid="{00000000-0002-0000-0700-000001000000}">
      <formula1>0</formula1>
      <formula2>100</formula2>
    </dataValidation>
    <dataValidation type="decimal" allowBlank="1" showErrorMessage="1" errorTitle="INVALID DATA" error="THE INPUT TO THIS CELL SHOULD BE A NON-NEGATIVE LESS THAN OR EQUAL TO 100. PLEASE CHECK YOUR DATA AND FORMULAS AFFECTING THIS CELL. " sqref="V30:X30 V94:X94 V15:V29 V31:V93 V95:V125" xr:uid="{00000000-0002-0000-0700-000002000000}">
      <formula1>0</formula1>
      <formula2>100</formula2>
    </dataValidation>
    <dataValidation type="decimal" allowBlank="1" showInputMessage="1" showErrorMessage="1" sqref="S98:T98 D15:O125 P98 P15:T97 U15:U125 P99:T125" xr:uid="{00000000-0002-0000-0700-000003000000}">
      <formula1>0</formula1>
      <formula2>D$14</formula2>
    </dataValidation>
    <dataValidation type="decimal" allowBlank="1" showInputMessage="1" showErrorMessage="1" sqref="Q98" xr:uid="{00000000-0002-0000-0700-000004000000}">
      <formula1>0</formula1>
      <formula2>R$14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33"/>
  <sheetViews>
    <sheetView topLeftCell="A62" zoomScale="90" zoomScaleNormal="90" workbookViewId="0">
      <selection activeCell="C50" sqref="C50"/>
    </sheetView>
  </sheetViews>
  <sheetFormatPr defaultRowHeight="12.6"/>
  <cols>
    <col min="2" max="2" width="35.44140625" customWidth="1"/>
    <col min="3" max="3" width="41.109375" customWidth="1"/>
    <col min="22" max="22" width="17" customWidth="1"/>
  </cols>
  <sheetData>
    <row r="1" spans="1:22">
      <c r="G1" s="353"/>
      <c r="S1" s="354"/>
    </row>
    <row r="2" spans="1:22">
      <c r="G2" s="353"/>
      <c r="S2" s="354"/>
    </row>
    <row r="3" spans="1:22">
      <c r="G3" s="353"/>
      <c r="S3" s="354"/>
    </row>
    <row r="4" spans="1:22">
      <c r="G4" s="353"/>
      <c r="S4" s="354"/>
    </row>
    <row r="5" spans="1:22">
      <c r="G5" s="353"/>
      <c r="S5" s="354"/>
    </row>
    <row r="6" spans="1:22" ht="30">
      <c r="A6" s="741" t="s">
        <v>326</v>
      </c>
      <c r="B6" s="741"/>
      <c r="C6" s="741"/>
      <c r="D6" s="741"/>
      <c r="E6" s="741"/>
      <c r="F6" s="741"/>
      <c r="G6" s="741"/>
      <c r="H6" s="741"/>
      <c r="I6" s="741"/>
      <c r="J6" s="741"/>
      <c r="K6" s="741"/>
      <c r="L6" s="741"/>
      <c r="M6" s="741"/>
      <c r="N6" s="741"/>
      <c r="O6" s="741"/>
      <c r="P6" s="741"/>
      <c r="Q6" s="741"/>
      <c r="R6" s="741"/>
      <c r="S6" s="741"/>
      <c r="T6" s="741"/>
      <c r="U6" s="741"/>
      <c r="V6" s="741"/>
    </row>
    <row r="7" spans="1:22" ht="22.8">
      <c r="A7" s="742" t="s">
        <v>531</v>
      </c>
      <c r="B7" s="742"/>
      <c r="C7" s="742"/>
      <c r="D7" s="742"/>
      <c r="E7" s="742"/>
      <c r="F7" s="742"/>
      <c r="G7" s="742"/>
      <c r="H7" s="742"/>
      <c r="I7" s="742"/>
      <c r="J7" s="742"/>
      <c r="K7" s="742"/>
      <c r="L7" s="742"/>
      <c r="M7" s="742"/>
      <c r="N7" s="742"/>
      <c r="O7" s="742"/>
      <c r="P7" s="742"/>
      <c r="Q7" s="742"/>
      <c r="R7" s="742"/>
      <c r="S7" s="742"/>
      <c r="T7" s="742"/>
      <c r="U7" s="742"/>
      <c r="V7" s="742"/>
    </row>
    <row r="8" spans="1:22" ht="22.8">
      <c r="A8" s="742" t="s">
        <v>328</v>
      </c>
      <c r="B8" s="742"/>
      <c r="C8" s="742"/>
      <c r="D8" s="742"/>
      <c r="E8" s="742"/>
      <c r="F8" s="742"/>
      <c r="G8" s="742"/>
      <c r="H8" s="742"/>
      <c r="I8" s="742"/>
      <c r="J8" s="742"/>
      <c r="K8" s="742"/>
      <c r="L8" s="742"/>
      <c r="M8" s="742"/>
      <c r="N8" s="742"/>
      <c r="O8" s="742"/>
      <c r="P8" s="742"/>
      <c r="Q8" s="742"/>
      <c r="R8" s="742"/>
      <c r="S8" s="742"/>
      <c r="T8" s="742"/>
      <c r="U8" s="742"/>
      <c r="V8" s="742"/>
    </row>
    <row r="9" spans="1:22" ht="22.8">
      <c r="A9" s="743" t="s">
        <v>329</v>
      </c>
      <c r="B9" s="743"/>
      <c r="C9" s="743"/>
      <c r="D9" s="743"/>
      <c r="E9" s="743"/>
      <c r="F9" s="743"/>
      <c r="G9" s="743"/>
      <c r="H9" s="743"/>
      <c r="I9" s="743"/>
      <c r="J9" s="743"/>
      <c r="K9" s="743"/>
      <c r="L9" s="743"/>
      <c r="M9" s="743"/>
      <c r="N9" s="743"/>
      <c r="O9" s="743"/>
      <c r="P9" s="743"/>
      <c r="Q9" s="743"/>
      <c r="R9" s="743"/>
      <c r="S9" s="743"/>
      <c r="T9" s="743"/>
      <c r="U9" s="743"/>
      <c r="V9" s="743"/>
    </row>
    <row r="10" spans="1:22" ht="22.8">
      <c r="A10" s="273"/>
      <c r="B10" s="273"/>
      <c r="C10" s="273"/>
      <c r="D10" s="273"/>
      <c r="E10" s="744" t="s">
        <v>330</v>
      </c>
      <c r="F10" s="744"/>
      <c r="G10" s="746" t="s">
        <v>65</v>
      </c>
      <c r="H10" s="746"/>
      <c r="I10" s="274"/>
      <c r="J10" s="274"/>
      <c r="K10" s="271"/>
      <c r="L10" s="744" t="s">
        <v>338</v>
      </c>
      <c r="M10" s="744"/>
      <c r="N10" s="744" t="s">
        <v>534</v>
      </c>
      <c r="O10" s="744"/>
      <c r="P10" s="744"/>
      <c r="Q10" s="744"/>
      <c r="R10" s="744"/>
      <c r="S10" s="744"/>
      <c r="T10" s="273"/>
      <c r="U10" s="273"/>
      <c r="V10" s="273"/>
    </row>
    <row r="11" spans="1:22" ht="15.6">
      <c r="A11" s="273"/>
      <c r="B11" s="273"/>
      <c r="C11" s="273"/>
      <c r="D11" s="273"/>
      <c r="E11" s="273"/>
      <c r="F11" s="273"/>
      <c r="G11" s="275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6"/>
      <c r="T11" s="273"/>
      <c r="U11" s="273"/>
      <c r="V11" s="273"/>
    </row>
    <row r="12" spans="1:22" ht="17.399999999999999">
      <c r="A12" s="747" t="s">
        <v>277</v>
      </c>
      <c r="B12" s="747" t="s">
        <v>278</v>
      </c>
      <c r="C12" s="747" t="s">
        <v>279</v>
      </c>
      <c r="D12" s="737" t="s">
        <v>280</v>
      </c>
      <c r="E12" s="737"/>
      <c r="F12" s="737"/>
      <c r="G12" s="737"/>
      <c r="H12" s="738" t="s">
        <v>281</v>
      </c>
      <c r="I12" s="738"/>
      <c r="J12" s="738"/>
      <c r="K12" s="738"/>
      <c r="L12" s="739" t="s">
        <v>340</v>
      </c>
      <c r="M12" s="738" t="s">
        <v>283</v>
      </c>
      <c r="N12" s="738"/>
      <c r="O12" s="738"/>
      <c r="P12" s="738"/>
      <c r="Q12" s="738"/>
      <c r="R12" s="738"/>
      <c r="S12" s="740" t="s">
        <v>284</v>
      </c>
      <c r="T12" s="735" t="s">
        <v>285</v>
      </c>
      <c r="U12" s="735" t="s">
        <v>286</v>
      </c>
      <c r="V12" s="735" t="s">
        <v>287</v>
      </c>
    </row>
    <row r="13" spans="1:22" ht="99">
      <c r="A13" s="747"/>
      <c r="B13" s="747"/>
      <c r="C13" s="747"/>
      <c r="D13" s="283" t="s">
        <v>288</v>
      </c>
      <c r="E13" s="283" t="s">
        <v>289</v>
      </c>
      <c r="F13" s="283" t="s">
        <v>290</v>
      </c>
      <c r="G13" s="278" t="s">
        <v>33</v>
      </c>
      <c r="H13" s="284" t="s">
        <v>291</v>
      </c>
      <c r="I13" s="284" t="s">
        <v>292</v>
      </c>
      <c r="J13" s="284" t="s">
        <v>293</v>
      </c>
      <c r="K13" s="279" t="s">
        <v>33</v>
      </c>
      <c r="L13" s="739"/>
      <c r="M13" s="284" t="s">
        <v>294</v>
      </c>
      <c r="N13" s="284" t="s">
        <v>295</v>
      </c>
      <c r="O13" s="284" t="s">
        <v>296</v>
      </c>
      <c r="P13" s="284" t="s">
        <v>297</v>
      </c>
      <c r="Q13" s="284" t="s">
        <v>298</v>
      </c>
      <c r="R13" s="284" t="s">
        <v>299</v>
      </c>
      <c r="S13" s="740"/>
      <c r="T13" s="735"/>
      <c r="U13" s="735"/>
      <c r="V13" s="735"/>
    </row>
    <row r="14" spans="1:22" ht="17.399999999999999">
      <c r="A14" s="747"/>
      <c r="B14" s="747"/>
      <c r="C14" s="747"/>
      <c r="D14" s="285">
        <v>25</v>
      </c>
      <c r="E14" s="285">
        <v>25</v>
      </c>
      <c r="F14" s="285">
        <v>20</v>
      </c>
      <c r="G14" s="641">
        <v>20</v>
      </c>
      <c r="H14" s="285">
        <v>10</v>
      </c>
      <c r="I14" s="285">
        <v>10</v>
      </c>
      <c r="J14" s="285">
        <v>10</v>
      </c>
      <c r="K14" s="642">
        <v>10</v>
      </c>
      <c r="L14" s="739"/>
      <c r="M14" s="277">
        <v>30</v>
      </c>
      <c r="N14" s="277">
        <v>20</v>
      </c>
      <c r="O14" s="277">
        <v>20</v>
      </c>
      <c r="P14" s="277">
        <v>20</v>
      </c>
      <c r="Q14" s="277">
        <v>20</v>
      </c>
      <c r="R14" s="643">
        <v>70</v>
      </c>
      <c r="S14" s="740"/>
      <c r="T14" s="735"/>
      <c r="U14" s="735"/>
      <c r="V14" s="735"/>
    </row>
    <row r="15" spans="1:22" ht="25.8">
      <c r="A15" s="644">
        <v>1</v>
      </c>
      <c r="B15" s="645" t="s">
        <v>71</v>
      </c>
      <c r="C15" s="645" t="s">
        <v>72</v>
      </c>
      <c r="D15" s="294">
        <v>14</v>
      </c>
      <c r="E15" s="646">
        <v>18</v>
      </c>
      <c r="F15" s="294"/>
      <c r="G15" s="647">
        <f>((D15+E15)/50)*20</f>
        <v>12.8</v>
      </c>
      <c r="H15" s="294">
        <v>8</v>
      </c>
      <c r="I15" s="294">
        <v>10</v>
      </c>
      <c r="J15" s="294"/>
      <c r="K15" s="647">
        <f>IF(COUNTA($H15:$J15)&gt;0,SUM($H15/$H$14,$I15/$I$14,$J15/$J$14)*$K$14/COUNTA($H15:$J15),0)</f>
        <v>9</v>
      </c>
      <c r="L15" s="648">
        <f>IF(ROUNDDOWN(SUM($G15,$K15,0.05),1)&gt;0,ROUNDDOWN(SUM($G15,$K15,0.05),1),"")</f>
        <v>21.8</v>
      </c>
      <c r="M15" s="294">
        <v>11</v>
      </c>
      <c r="N15" s="294"/>
      <c r="O15" s="294"/>
      <c r="P15" s="294">
        <v>10</v>
      </c>
      <c r="Q15" s="294">
        <v>7</v>
      </c>
      <c r="R15" s="649">
        <f>IF(OR(COUNTIF($M15:$Q15,"&gt;0")=0,COUNTA($M$14)=0),"",(IF(COUNTA($N15:$Q15)&lt;=2,SUM($M15:$Q15),IF(COUNTA($N15:$Q15)=3,SUM($M15:$Q15)-MIN($N15:$Q15),SUM($M15:$Q15)-MIN($N15:$Q15)-SMALL($N15:$Q15,2))))*7/(SUM($M$14:$O$14)/10))</f>
        <v>28</v>
      </c>
      <c r="S15" s="298">
        <f t="shared" ref="S15:S78" si="0">IF(ROUNDDOWN(SUM($L15,$R15,0.5),0)&gt;0,ROUNDDOWN(SUM($L15,$R15,0.5),0),"")</f>
        <v>50</v>
      </c>
      <c r="T15" s="298"/>
      <c r="U15" s="298"/>
      <c r="V15" s="299" t="str">
        <f>IF(AND(COUNTIF($M15:$Q15,"&gt;0")&gt;0),IF(OR($R15=0,$R15=""),"",IF($S15&gt;=70,"A",IF($S15&gt;=60,"B",IF($S15&gt;=50,"C",IF($S15&gt;=40,"D","E"))))))</f>
        <v>C</v>
      </c>
    </row>
    <row r="16" spans="1:22" ht="25.8">
      <c r="A16" s="644">
        <f>SUM(A15+1)</f>
        <v>2</v>
      </c>
      <c r="B16" s="645" t="s">
        <v>73</v>
      </c>
      <c r="C16" s="645" t="s">
        <v>74</v>
      </c>
      <c r="D16" s="294">
        <v>17</v>
      </c>
      <c r="E16" s="646">
        <v>12</v>
      </c>
      <c r="F16" s="294"/>
      <c r="G16" s="647">
        <f t="shared" ref="G16:G79" si="1">((D16+E16)/50)*20</f>
        <v>11.6</v>
      </c>
      <c r="H16" s="294">
        <v>10</v>
      </c>
      <c r="I16" s="294">
        <v>9</v>
      </c>
      <c r="J16" s="294"/>
      <c r="K16" s="647">
        <f t="shared" ref="K16:K79" si="2">IF(COUNTA($H16:$J16)&gt;0,SUM($H16/$H$14,$I16/$I$14,$J16/$J$14)*$K$14/COUNTA($H16:$J16),0)</f>
        <v>9.5</v>
      </c>
      <c r="L16" s="648">
        <f t="shared" ref="L16:L79" si="3">IF(ROUNDDOWN(SUM($G16,$K16,0.05),1)&gt;0,ROUNDDOWN(SUM($G16,$K16,0.05),1),"")</f>
        <v>21.1</v>
      </c>
      <c r="M16" s="294">
        <v>8</v>
      </c>
      <c r="N16" s="294">
        <v>18</v>
      </c>
      <c r="O16" s="294"/>
      <c r="P16" s="294">
        <v>14</v>
      </c>
      <c r="Q16" s="294"/>
      <c r="R16" s="649">
        <f t="shared" ref="R16:R79" si="4">IF(OR(COUNTIF($M16:$Q16,"&gt;0")=0,COUNTA($M$14)=0),"",(IF(COUNTA($N16:$Q16)&lt;=2,SUM($M16:$Q16),IF(COUNTA($N16:$Q16)=3,SUM($M16:$Q16)-MIN($N16:$Q16),SUM($M16:$Q16)-MIN($N16:$Q16)-SMALL($N16:$Q16,2))))*7/(SUM($M$14:$O$14)/10))</f>
        <v>40</v>
      </c>
      <c r="S16" s="298">
        <f t="shared" si="0"/>
        <v>61</v>
      </c>
      <c r="T16" s="298"/>
      <c r="U16" s="298"/>
      <c r="V16" s="299" t="str">
        <f t="shared" ref="V16:V79" si="5">IF(AND(COUNTIF($M16:$Q16,"&gt;0")&gt;0),IF(OR($R16=0,$R16=""),"",IF($S16&gt;=70,"A",IF($S16&gt;=60,"B",IF($S16&gt;=50,"C",IF($S16&gt;=40,"D","E"))))))</f>
        <v>B</v>
      </c>
    </row>
    <row r="17" spans="1:22" ht="25.8">
      <c r="A17" s="644">
        <f t="shared" ref="A17:A80" si="6">SUM(A16+1)</f>
        <v>3</v>
      </c>
      <c r="B17" s="645" t="s">
        <v>75</v>
      </c>
      <c r="C17" s="645" t="s">
        <v>76</v>
      </c>
      <c r="D17" s="294">
        <v>18</v>
      </c>
      <c r="E17" s="646">
        <v>15</v>
      </c>
      <c r="F17" s="294"/>
      <c r="G17" s="647">
        <f t="shared" si="1"/>
        <v>13.200000000000001</v>
      </c>
      <c r="H17" s="294">
        <v>9</v>
      </c>
      <c r="I17" s="294">
        <v>9</v>
      </c>
      <c r="J17" s="294"/>
      <c r="K17" s="647">
        <f t="shared" si="2"/>
        <v>9</v>
      </c>
      <c r="L17" s="648">
        <f t="shared" si="3"/>
        <v>22.2</v>
      </c>
      <c r="M17" s="294"/>
      <c r="N17" s="294"/>
      <c r="O17" s="294"/>
      <c r="P17" s="294"/>
      <c r="Q17" s="294"/>
      <c r="R17" s="649" t="str">
        <f t="shared" si="4"/>
        <v/>
      </c>
      <c r="S17" s="298">
        <f t="shared" si="0"/>
        <v>22</v>
      </c>
      <c r="T17" s="298"/>
      <c r="U17" s="298"/>
      <c r="V17" s="299" t="b">
        <f t="shared" si="5"/>
        <v>0</v>
      </c>
    </row>
    <row r="18" spans="1:22" ht="25.8">
      <c r="A18" s="644">
        <f t="shared" si="6"/>
        <v>4</v>
      </c>
      <c r="B18" s="645" t="s">
        <v>77</v>
      </c>
      <c r="C18" s="645" t="s">
        <v>78</v>
      </c>
      <c r="D18" s="294">
        <v>22</v>
      </c>
      <c r="E18" s="646">
        <v>20</v>
      </c>
      <c r="F18" s="294"/>
      <c r="G18" s="647">
        <f t="shared" si="1"/>
        <v>16.8</v>
      </c>
      <c r="H18" s="294">
        <v>10</v>
      </c>
      <c r="I18" s="294">
        <v>10</v>
      </c>
      <c r="J18" s="294"/>
      <c r="K18" s="647">
        <f t="shared" si="2"/>
        <v>10</v>
      </c>
      <c r="L18" s="648">
        <f t="shared" si="3"/>
        <v>26.8</v>
      </c>
      <c r="M18" s="294">
        <v>12</v>
      </c>
      <c r="N18" s="294"/>
      <c r="O18" s="294">
        <v>18</v>
      </c>
      <c r="P18" s="294">
        <v>16</v>
      </c>
      <c r="Q18" s="294"/>
      <c r="R18" s="649">
        <f t="shared" si="4"/>
        <v>46</v>
      </c>
      <c r="S18" s="298">
        <f t="shared" si="0"/>
        <v>73</v>
      </c>
      <c r="T18" s="298"/>
      <c r="U18" s="298"/>
      <c r="V18" s="299" t="str">
        <f t="shared" si="5"/>
        <v>A</v>
      </c>
    </row>
    <row r="19" spans="1:22" ht="25.8">
      <c r="A19" s="644">
        <f t="shared" si="6"/>
        <v>5</v>
      </c>
      <c r="B19" s="645" t="s">
        <v>79</v>
      </c>
      <c r="C19" s="645" t="s">
        <v>80</v>
      </c>
      <c r="D19" s="294">
        <v>16</v>
      </c>
      <c r="E19" s="646">
        <v>23</v>
      </c>
      <c r="F19" s="294"/>
      <c r="G19" s="647">
        <f t="shared" si="1"/>
        <v>15.600000000000001</v>
      </c>
      <c r="H19" s="294">
        <v>8</v>
      </c>
      <c r="I19" s="294">
        <v>10</v>
      </c>
      <c r="J19" s="294"/>
      <c r="K19" s="647">
        <f t="shared" si="2"/>
        <v>9</v>
      </c>
      <c r="L19" s="648">
        <f t="shared" si="3"/>
        <v>24.6</v>
      </c>
      <c r="M19" s="294">
        <v>10</v>
      </c>
      <c r="N19" s="294"/>
      <c r="O19" s="294">
        <v>12</v>
      </c>
      <c r="P19" s="294">
        <v>14</v>
      </c>
      <c r="Q19" s="294"/>
      <c r="R19" s="649">
        <f t="shared" si="4"/>
        <v>36</v>
      </c>
      <c r="S19" s="298">
        <f t="shared" si="0"/>
        <v>61</v>
      </c>
      <c r="T19" s="298"/>
      <c r="U19" s="298"/>
      <c r="V19" s="299" t="str">
        <f t="shared" si="5"/>
        <v>B</v>
      </c>
    </row>
    <row r="20" spans="1:22" ht="25.8">
      <c r="A20" s="644">
        <f t="shared" si="6"/>
        <v>6</v>
      </c>
      <c r="B20" s="645" t="s">
        <v>81</v>
      </c>
      <c r="C20" s="645" t="s">
        <v>82</v>
      </c>
      <c r="D20" s="294">
        <v>17</v>
      </c>
      <c r="E20" s="646">
        <v>7</v>
      </c>
      <c r="F20" s="294"/>
      <c r="G20" s="647">
        <f t="shared" si="1"/>
        <v>9.6</v>
      </c>
      <c r="H20" s="294">
        <v>9</v>
      </c>
      <c r="I20" s="294">
        <v>9</v>
      </c>
      <c r="J20" s="294"/>
      <c r="K20" s="647">
        <f t="shared" si="2"/>
        <v>9</v>
      </c>
      <c r="L20" s="648">
        <f t="shared" si="3"/>
        <v>18.600000000000001</v>
      </c>
      <c r="M20" s="294">
        <v>10</v>
      </c>
      <c r="N20" s="294">
        <v>9</v>
      </c>
      <c r="O20" s="294">
        <v>12</v>
      </c>
      <c r="P20" s="294"/>
      <c r="Q20" s="294"/>
      <c r="R20" s="649">
        <f t="shared" si="4"/>
        <v>31</v>
      </c>
      <c r="S20" s="298">
        <f t="shared" si="0"/>
        <v>50</v>
      </c>
      <c r="T20" s="298"/>
      <c r="U20" s="298"/>
      <c r="V20" s="299" t="str">
        <f t="shared" si="5"/>
        <v>C</v>
      </c>
    </row>
    <row r="21" spans="1:22" ht="25.8">
      <c r="A21" s="644">
        <f t="shared" si="6"/>
        <v>7</v>
      </c>
      <c r="B21" s="645" t="s">
        <v>83</v>
      </c>
      <c r="C21" s="645" t="s">
        <v>84</v>
      </c>
      <c r="D21" s="294">
        <v>11</v>
      </c>
      <c r="E21" s="646">
        <v>12</v>
      </c>
      <c r="F21" s="294"/>
      <c r="G21" s="647">
        <f t="shared" si="1"/>
        <v>9.2000000000000011</v>
      </c>
      <c r="H21" s="294">
        <v>10</v>
      </c>
      <c r="I21" s="294">
        <v>9</v>
      </c>
      <c r="J21" s="294"/>
      <c r="K21" s="647">
        <f t="shared" si="2"/>
        <v>9.5</v>
      </c>
      <c r="L21" s="648">
        <f t="shared" si="3"/>
        <v>18.7</v>
      </c>
      <c r="M21" s="294">
        <v>9</v>
      </c>
      <c r="N21" s="294">
        <v>8</v>
      </c>
      <c r="O21" s="294"/>
      <c r="P21" s="294">
        <v>7</v>
      </c>
      <c r="Q21" s="294"/>
      <c r="R21" s="649">
        <f t="shared" si="4"/>
        <v>24</v>
      </c>
      <c r="S21" s="298">
        <f t="shared" si="0"/>
        <v>43</v>
      </c>
      <c r="T21" s="298"/>
      <c r="U21" s="298"/>
      <c r="V21" s="299" t="str">
        <f t="shared" si="5"/>
        <v>D</v>
      </c>
    </row>
    <row r="22" spans="1:22" ht="25.8">
      <c r="A22" s="644">
        <f t="shared" si="6"/>
        <v>8</v>
      </c>
      <c r="B22" s="645" t="s">
        <v>85</v>
      </c>
      <c r="C22" s="645" t="s">
        <v>86</v>
      </c>
      <c r="D22" s="294">
        <v>11</v>
      </c>
      <c r="E22" s="646">
        <v>13</v>
      </c>
      <c r="F22" s="294"/>
      <c r="G22" s="647">
        <f t="shared" si="1"/>
        <v>9.6</v>
      </c>
      <c r="H22" s="294">
        <v>10</v>
      </c>
      <c r="I22" s="294">
        <v>10</v>
      </c>
      <c r="J22" s="294"/>
      <c r="K22" s="647">
        <f t="shared" si="2"/>
        <v>10</v>
      </c>
      <c r="L22" s="648">
        <f t="shared" si="3"/>
        <v>19.600000000000001</v>
      </c>
      <c r="M22" s="294">
        <v>5</v>
      </c>
      <c r="N22" s="294">
        <v>0</v>
      </c>
      <c r="O22" s="294"/>
      <c r="P22" s="294">
        <v>3</v>
      </c>
      <c r="Q22" s="294"/>
      <c r="R22" s="649">
        <f t="shared" si="4"/>
        <v>8</v>
      </c>
      <c r="S22" s="298">
        <f t="shared" si="0"/>
        <v>28</v>
      </c>
      <c r="T22" s="298"/>
      <c r="U22" s="298"/>
      <c r="V22" s="299" t="str">
        <f t="shared" si="5"/>
        <v>E</v>
      </c>
    </row>
    <row r="23" spans="1:22" ht="25.8">
      <c r="A23" s="644">
        <f t="shared" si="6"/>
        <v>9</v>
      </c>
      <c r="B23" s="645" t="s">
        <v>87</v>
      </c>
      <c r="C23" s="645" t="s">
        <v>88</v>
      </c>
      <c r="D23" s="294">
        <v>12</v>
      </c>
      <c r="E23" s="646">
        <v>19</v>
      </c>
      <c r="F23" s="294"/>
      <c r="G23" s="647">
        <f t="shared" si="1"/>
        <v>12.4</v>
      </c>
      <c r="H23" s="294">
        <v>10</v>
      </c>
      <c r="I23" s="294">
        <v>7</v>
      </c>
      <c r="J23" s="294"/>
      <c r="K23" s="647">
        <f t="shared" si="2"/>
        <v>8.5</v>
      </c>
      <c r="L23" s="648">
        <f t="shared" si="3"/>
        <v>20.9</v>
      </c>
      <c r="M23" s="294">
        <v>8</v>
      </c>
      <c r="N23" s="294">
        <v>10</v>
      </c>
      <c r="O23" s="294"/>
      <c r="P23" s="294">
        <v>13</v>
      </c>
      <c r="Q23" s="294"/>
      <c r="R23" s="649">
        <f t="shared" si="4"/>
        <v>31</v>
      </c>
      <c r="S23" s="298">
        <f t="shared" si="0"/>
        <v>52</v>
      </c>
      <c r="T23" s="298"/>
      <c r="U23" s="298"/>
      <c r="V23" s="299" t="str">
        <f t="shared" si="5"/>
        <v>C</v>
      </c>
    </row>
    <row r="24" spans="1:22" ht="25.8">
      <c r="A24" s="644">
        <f t="shared" si="6"/>
        <v>10</v>
      </c>
      <c r="B24" s="645" t="s">
        <v>89</v>
      </c>
      <c r="C24" s="645" t="s">
        <v>90</v>
      </c>
      <c r="D24" s="294">
        <v>17</v>
      </c>
      <c r="E24" s="646">
        <v>19</v>
      </c>
      <c r="F24" s="294"/>
      <c r="G24" s="647">
        <f t="shared" si="1"/>
        <v>14.399999999999999</v>
      </c>
      <c r="H24" s="294">
        <v>9</v>
      </c>
      <c r="I24" s="294">
        <v>8</v>
      </c>
      <c r="J24" s="294"/>
      <c r="K24" s="647">
        <f t="shared" si="2"/>
        <v>8.5</v>
      </c>
      <c r="L24" s="648">
        <f t="shared" si="3"/>
        <v>22.9</v>
      </c>
      <c r="M24" s="294">
        <v>10</v>
      </c>
      <c r="N24" s="294"/>
      <c r="O24" s="294">
        <v>7</v>
      </c>
      <c r="P24" s="294">
        <v>10</v>
      </c>
      <c r="Q24" s="294"/>
      <c r="R24" s="649">
        <f t="shared" si="4"/>
        <v>27</v>
      </c>
      <c r="S24" s="298">
        <f t="shared" si="0"/>
        <v>50</v>
      </c>
      <c r="T24" s="298"/>
      <c r="U24" s="298"/>
      <c r="V24" s="299" t="str">
        <f t="shared" si="5"/>
        <v>C</v>
      </c>
    </row>
    <row r="25" spans="1:22" ht="25.8">
      <c r="A25" s="644">
        <f t="shared" si="6"/>
        <v>11</v>
      </c>
      <c r="B25" s="645" t="s">
        <v>91</v>
      </c>
      <c r="C25" s="645" t="s">
        <v>92</v>
      </c>
      <c r="D25" s="294">
        <v>25</v>
      </c>
      <c r="E25" s="646">
        <v>17</v>
      </c>
      <c r="F25" s="294"/>
      <c r="G25" s="647">
        <f t="shared" si="1"/>
        <v>16.8</v>
      </c>
      <c r="H25" s="294">
        <v>10</v>
      </c>
      <c r="I25" s="294">
        <v>9</v>
      </c>
      <c r="J25" s="294"/>
      <c r="K25" s="647">
        <f t="shared" si="2"/>
        <v>9.5</v>
      </c>
      <c r="L25" s="648">
        <f t="shared" si="3"/>
        <v>26.3</v>
      </c>
      <c r="M25" s="294">
        <v>15</v>
      </c>
      <c r="N25" s="294">
        <v>13</v>
      </c>
      <c r="O25" s="294"/>
      <c r="P25" s="294">
        <v>11</v>
      </c>
      <c r="Q25" s="294"/>
      <c r="R25" s="649">
        <f t="shared" si="4"/>
        <v>39</v>
      </c>
      <c r="S25" s="298">
        <f t="shared" si="0"/>
        <v>65</v>
      </c>
      <c r="T25" s="298"/>
      <c r="U25" s="298"/>
      <c r="V25" s="299" t="str">
        <f t="shared" si="5"/>
        <v>B</v>
      </c>
    </row>
    <row r="26" spans="1:22" ht="25.8">
      <c r="A26" s="644">
        <f t="shared" si="6"/>
        <v>12</v>
      </c>
      <c r="B26" s="645" t="s">
        <v>535</v>
      </c>
      <c r="C26" s="645" t="s">
        <v>536</v>
      </c>
      <c r="D26" s="294"/>
      <c r="E26" s="646"/>
      <c r="F26" s="294"/>
      <c r="G26" s="647">
        <f t="shared" si="1"/>
        <v>0</v>
      </c>
      <c r="H26" s="294"/>
      <c r="I26" s="294"/>
      <c r="J26" s="294"/>
      <c r="K26" s="647">
        <f t="shared" si="2"/>
        <v>0</v>
      </c>
      <c r="L26" s="648" t="str">
        <f t="shared" si="3"/>
        <v/>
      </c>
      <c r="M26" s="294"/>
      <c r="N26" s="294"/>
      <c r="O26" s="294"/>
      <c r="P26" s="294"/>
      <c r="Q26" s="294"/>
      <c r="R26" s="649" t="str">
        <f t="shared" si="4"/>
        <v/>
      </c>
      <c r="S26" s="298" t="str">
        <f t="shared" si="0"/>
        <v/>
      </c>
      <c r="T26" s="298"/>
      <c r="U26" s="298"/>
      <c r="V26" s="299" t="b">
        <f t="shared" si="5"/>
        <v>0</v>
      </c>
    </row>
    <row r="27" spans="1:22" ht="25.8">
      <c r="A27" s="644">
        <f t="shared" si="6"/>
        <v>13</v>
      </c>
      <c r="B27" s="645" t="s">
        <v>93</v>
      </c>
      <c r="C27" s="645" t="s">
        <v>94</v>
      </c>
      <c r="D27" s="294">
        <v>16</v>
      </c>
      <c r="E27" s="646">
        <v>14</v>
      </c>
      <c r="F27" s="294"/>
      <c r="G27" s="647">
        <f t="shared" si="1"/>
        <v>12</v>
      </c>
      <c r="H27" s="294">
        <v>9</v>
      </c>
      <c r="I27" s="294">
        <v>10</v>
      </c>
      <c r="J27" s="294"/>
      <c r="K27" s="647">
        <f t="shared" si="2"/>
        <v>9.5</v>
      </c>
      <c r="L27" s="648">
        <f t="shared" si="3"/>
        <v>21.5</v>
      </c>
      <c r="M27" s="294">
        <v>8</v>
      </c>
      <c r="N27" s="294"/>
      <c r="O27" s="294">
        <v>11</v>
      </c>
      <c r="P27" s="294">
        <v>10</v>
      </c>
      <c r="Q27" s="294"/>
      <c r="R27" s="649">
        <f t="shared" si="4"/>
        <v>29</v>
      </c>
      <c r="S27" s="298">
        <f t="shared" si="0"/>
        <v>51</v>
      </c>
      <c r="T27" s="298"/>
      <c r="U27" s="298"/>
      <c r="V27" s="299" t="str">
        <f t="shared" si="5"/>
        <v>C</v>
      </c>
    </row>
    <row r="28" spans="1:22" ht="25.8">
      <c r="A28" s="644">
        <f t="shared" si="6"/>
        <v>14</v>
      </c>
      <c r="B28" s="645" t="s">
        <v>95</v>
      </c>
      <c r="C28" s="645" t="s">
        <v>96</v>
      </c>
      <c r="D28" s="294">
        <v>9</v>
      </c>
      <c r="E28" s="646">
        <v>18</v>
      </c>
      <c r="F28" s="294"/>
      <c r="G28" s="647">
        <f t="shared" si="1"/>
        <v>10.8</v>
      </c>
      <c r="H28" s="294">
        <v>10</v>
      </c>
      <c r="I28" s="294">
        <v>9</v>
      </c>
      <c r="J28" s="294"/>
      <c r="K28" s="647">
        <f t="shared" si="2"/>
        <v>9.5</v>
      </c>
      <c r="L28" s="648">
        <f t="shared" si="3"/>
        <v>20.3</v>
      </c>
      <c r="M28" s="294">
        <v>8</v>
      </c>
      <c r="N28" s="294">
        <v>10</v>
      </c>
      <c r="O28" s="294"/>
      <c r="P28" s="294">
        <v>3</v>
      </c>
      <c r="Q28" s="294"/>
      <c r="R28" s="649">
        <f t="shared" si="4"/>
        <v>21</v>
      </c>
      <c r="S28" s="298">
        <f t="shared" si="0"/>
        <v>41</v>
      </c>
      <c r="T28" s="298"/>
      <c r="U28" s="298"/>
      <c r="V28" s="299" t="str">
        <f t="shared" si="5"/>
        <v>D</v>
      </c>
    </row>
    <row r="29" spans="1:22" ht="25.8">
      <c r="A29" s="644">
        <f t="shared" si="6"/>
        <v>15</v>
      </c>
      <c r="B29" s="645" t="s">
        <v>97</v>
      </c>
      <c r="C29" s="645" t="s">
        <v>98</v>
      </c>
      <c r="D29" s="294">
        <v>15</v>
      </c>
      <c r="E29" s="646">
        <v>22</v>
      </c>
      <c r="F29" s="294"/>
      <c r="G29" s="647">
        <f t="shared" si="1"/>
        <v>14.8</v>
      </c>
      <c r="H29" s="294">
        <v>7</v>
      </c>
      <c r="I29" s="294">
        <v>9</v>
      </c>
      <c r="J29" s="294"/>
      <c r="K29" s="647">
        <f t="shared" si="2"/>
        <v>8</v>
      </c>
      <c r="L29" s="648">
        <f t="shared" si="3"/>
        <v>22.8</v>
      </c>
      <c r="M29" s="294">
        <v>11</v>
      </c>
      <c r="N29" s="294">
        <v>7</v>
      </c>
      <c r="O29" s="294"/>
      <c r="P29" s="294">
        <v>9</v>
      </c>
      <c r="Q29" s="294"/>
      <c r="R29" s="649">
        <f t="shared" si="4"/>
        <v>27</v>
      </c>
      <c r="S29" s="298">
        <f t="shared" si="0"/>
        <v>50</v>
      </c>
      <c r="T29" s="298"/>
      <c r="U29" s="298"/>
      <c r="V29" s="299" t="str">
        <f t="shared" si="5"/>
        <v>C</v>
      </c>
    </row>
    <row r="30" spans="1:22" ht="25.8">
      <c r="A30" s="644">
        <f t="shared" si="6"/>
        <v>16</v>
      </c>
      <c r="B30" s="645" t="s">
        <v>99</v>
      </c>
      <c r="C30" s="645" t="s">
        <v>100</v>
      </c>
      <c r="D30" s="294">
        <v>16</v>
      </c>
      <c r="E30" s="646">
        <v>13</v>
      </c>
      <c r="F30" s="294"/>
      <c r="G30" s="647">
        <f t="shared" si="1"/>
        <v>11.6</v>
      </c>
      <c r="H30" s="294">
        <v>9</v>
      </c>
      <c r="I30" s="294">
        <v>9</v>
      </c>
      <c r="J30" s="294"/>
      <c r="K30" s="647">
        <f t="shared" si="2"/>
        <v>9</v>
      </c>
      <c r="L30" s="648">
        <f t="shared" si="3"/>
        <v>20.6</v>
      </c>
      <c r="M30" s="294">
        <v>12</v>
      </c>
      <c r="N30" s="294">
        <v>7</v>
      </c>
      <c r="O30" s="294">
        <v>11</v>
      </c>
      <c r="P30" s="294"/>
      <c r="Q30" s="294"/>
      <c r="R30" s="649">
        <f t="shared" si="4"/>
        <v>30</v>
      </c>
      <c r="S30" s="298">
        <f t="shared" si="0"/>
        <v>51</v>
      </c>
      <c r="T30" s="298"/>
      <c r="U30" s="298"/>
      <c r="V30" s="299" t="str">
        <f t="shared" si="5"/>
        <v>C</v>
      </c>
    </row>
    <row r="31" spans="1:22" ht="25.8">
      <c r="A31" s="644">
        <f t="shared" si="6"/>
        <v>17</v>
      </c>
      <c r="B31" s="645" t="s">
        <v>101</v>
      </c>
      <c r="C31" s="645" t="s">
        <v>102</v>
      </c>
      <c r="D31" s="294"/>
      <c r="E31" s="646"/>
      <c r="F31" s="294"/>
      <c r="G31" s="647">
        <f t="shared" si="1"/>
        <v>0</v>
      </c>
      <c r="H31" s="294"/>
      <c r="I31" s="294"/>
      <c r="J31" s="294"/>
      <c r="K31" s="647">
        <f t="shared" si="2"/>
        <v>0</v>
      </c>
      <c r="L31" s="648" t="str">
        <f t="shared" si="3"/>
        <v/>
      </c>
      <c r="M31" s="294"/>
      <c r="N31" s="294"/>
      <c r="O31" s="294"/>
      <c r="P31" s="294"/>
      <c r="Q31" s="294"/>
      <c r="R31" s="649" t="str">
        <f t="shared" si="4"/>
        <v/>
      </c>
      <c r="S31" s="298" t="str">
        <f t="shared" si="0"/>
        <v/>
      </c>
      <c r="T31" s="298"/>
      <c r="U31" s="298"/>
      <c r="V31" s="299" t="b">
        <f t="shared" si="5"/>
        <v>0</v>
      </c>
    </row>
    <row r="32" spans="1:22" ht="25.8">
      <c r="A32" s="644">
        <f t="shared" si="6"/>
        <v>18</v>
      </c>
      <c r="B32" s="645" t="s">
        <v>103</v>
      </c>
      <c r="C32" s="645" t="s">
        <v>104</v>
      </c>
      <c r="D32" s="294">
        <v>17</v>
      </c>
      <c r="E32" s="646">
        <v>16</v>
      </c>
      <c r="F32" s="294"/>
      <c r="G32" s="647">
        <f t="shared" si="1"/>
        <v>13.200000000000001</v>
      </c>
      <c r="H32" s="294">
        <v>10</v>
      </c>
      <c r="I32" s="294">
        <v>9</v>
      </c>
      <c r="J32" s="294"/>
      <c r="K32" s="647">
        <f t="shared" si="2"/>
        <v>9.5</v>
      </c>
      <c r="L32" s="648">
        <f t="shared" si="3"/>
        <v>22.7</v>
      </c>
      <c r="M32" s="294">
        <v>6</v>
      </c>
      <c r="N32" s="294">
        <v>10</v>
      </c>
      <c r="O32" s="294"/>
      <c r="P32" s="294">
        <v>11</v>
      </c>
      <c r="Q32" s="294"/>
      <c r="R32" s="649">
        <f t="shared" si="4"/>
        <v>27</v>
      </c>
      <c r="S32" s="298">
        <f t="shared" si="0"/>
        <v>50</v>
      </c>
      <c r="T32" s="298"/>
      <c r="U32" s="298"/>
      <c r="V32" s="299" t="str">
        <f t="shared" si="5"/>
        <v>C</v>
      </c>
    </row>
    <row r="33" spans="1:22" ht="25.8">
      <c r="A33" s="644">
        <f t="shared" si="6"/>
        <v>19</v>
      </c>
      <c r="B33" s="645" t="s">
        <v>105</v>
      </c>
      <c r="C33" s="645" t="s">
        <v>106</v>
      </c>
      <c r="D33" s="294">
        <v>10</v>
      </c>
      <c r="E33" s="646">
        <v>19</v>
      </c>
      <c r="F33" s="294"/>
      <c r="G33" s="647">
        <f t="shared" si="1"/>
        <v>11.6</v>
      </c>
      <c r="H33" s="294">
        <v>8</v>
      </c>
      <c r="I33" s="294">
        <v>10</v>
      </c>
      <c r="J33" s="294"/>
      <c r="K33" s="647">
        <f t="shared" si="2"/>
        <v>9</v>
      </c>
      <c r="L33" s="648">
        <f t="shared" si="3"/>
        <v>20.6</v>
      </c>
      <c r="M33" s="294">
        <v>15</v>
      </c>
      <c r="N33" s="294">
        <v>9</v>
      </c>
      <c r="O33" s="294"/>
      <c r="P33" s="294">
        <v>13</v>
      </c>
      <c r="Q33" s="294"/>
      <c r="R33" s="649">
        <f t="shared" si="4"/>
        <v>37</v>
      </c>
      <c r="S33" s="298">
        <f t="shared" si="0"/>
        <v>58</v>
      </c>
      <c r="T33" s="298"/>
      <c r="U33" s="298"/>
      <c r="V33" s="299" t="str">
        <f t="shared" si="5"/>
        <v>C</v>
      </c>
    </row>
    <row r="34" spans="1:22" ht="25.8">
      <c r="A34" s="644">
        <f t="shared" si="6"/>
        <v>20</v>
      </c>
      <c r="B34" s="645" t="s">
        <v>107</v>
      </c>
      <c r="C34" s="645" t="s">
        <v>108</v>
      </c>
      <c r="D34" s="294">
        <v>11</v>
      </c>
      <c r="E34" s="646">
        <v>14</v>
      </c>
      <c r="F34" s="294"/>
      <c r="G34" s="647">
        <f t="shared" si="1"/>
        <v>10</v>
      </c>
      <c r="H34" s="294">
        <v>10</v>
      </c>
      <c r="I34" s="294">
        <v>9</v>
      </c>
      <c r="J34" s="294"/>
      <c r="K34" s="647">
        <f t="shared" si="2"/>
        <v>9.5</v>
      </c>
      <c r="L34" s="648">
        <f t="shared" si="3"/>
        <v>19.5</v>
      </c>
      <c r="M34" s="294">
        <v>13</v>
      </c>
      <c r="N34" s="294"/>
      <c r="O34" s="294">
        <v>13</v>
      </c>
      <c r="P34" s="294">
        <v>6</v>
      </c>
      <c r="Q34" s="294"/>
      <c r="R34" s="649">
        <f t="shared" si="4"/>
        <v>32</v>
      </c>
      <c r="S34" s="298">
        <f t="shared" si="0"/>
        <v>52</v>
      </c>
      <c r="T34" s="298"/>
      <c r="U34" s="298"/>
      <c r="V34" s="299" t="str">
        <f t="shared" si="5"/>
        <v>C</v>
      </c>
    </row>
    <row r="35" spans="1:22" ht="25.8">
      <c r="A35" s="644">
        <f t="shared" si="6"/>
        <v>21</v>
      </c>
      <c r="B35" s="645" t="s">
        <v>109</v>
      </c>
      <c r="C35" s="645" t="s">
        <v>110</v>
      </c>
      <c r="D35" s="294">
        <v>16</v>
      </c>
      <c r="E35" s="646">
        <v>13</v>
      </c>
      <c r="F35" s="294"/>
      <c r="G35" s="647">
        <f t="shared" si="1"/>
        <v>11.6</v>
      </c>
      <c r="H35" s="294">
        <v>9</v>
      </c>
      <c r="I35" s="294">
        <v>9</v>
      </c>
      <c r="J35" s="294"/>
      <c r="K35" s="647">
        <f t="shared" si="2"/>
        <v>9</v>
      </c>
      <c r="L35" s="648">
        <f t="shared" si="3"/>
        <v>20.6</v>
      </c>
      <c r="M35" s="294">
        <v>20</v>
      </c>
      <c r="N35" s="294"/>
      <c r="O35" s="294">
        <v>14</v>
      </c>
      <c r="P35" s="294">
        <v>20</v>
      </c>
      <c r="Q35" s="294"/>
      <c r="R35" s="649">
        <f t="shared" si="4"/>
        <v>54</v>
      </c>
      <c r="S35" s="298">
        <f t="shared" si="0"/>
        <v>75</v>
      </c>
      <c r="T35" s="298"/>
      <c r="U35" s="298"/>
      <c r="V35" s="299" t="str">
        <f t="shared" si="5"/>
        <v>A</v>
      </c>
    </row>
    <row r="36" spans="1:22" ht="25.8">
      <c r="A36" s="644">
        <f t="shared" si="6"/>
        <v>22</v>
      </c>
      <c r="B36" s="645" t="s">
        <v>111</v>
      </c>
      <c r="C36" s="645" t="s">
        <v>112</v>
      </c>
      <c r="D36" s="294">
        <v>24</v>
      </c>
      <c r="E36" s="646">
        <v>12</v>
      </c>
      <c r="F36" s="294"/>
      <c r="G36" s="647">
        <f t="shared" si="1"/>
        <v>14.399999999999999</v>
      </c>
      <c r="H36" s="294">
        <v>9</v>
      </c>
      <c r="I36" s="294">
        <v>10</v>
      </c>
      <c r="J36" s="294"/>
      <c r="K36" s="647">
        <f t="shared" si="2"/>
        <v>9.5</v>
      </c>
      <c r="L36" s="648">
        <f t="shared" si="3"/>
        <v>23.9</v>
      </c>
      <c r="M36" s="294">
        <v>11</v>
      </c>
      <c r="N36" s="294"/>
      <c r="O36" s="294">
        <v>9</v>
      </c>
      <c r="P36" s="294">
        <v>11</v>
      </c>
      <c r="Q36" s="294"/>
      <c r="R36" s="649">
        <f t="shared" si="4"/>
        <v>31</v>
      </c>
      <c r="S36" s="298">
        <f t="shared" si="0"/>
        <v>55</v>
      </c>
      <c r="T36" s="298"/>
      <c r="U36" s="298"/>
      <c r="V36" s="299" t="str">
        <f t="shared" si="5"/>
        <v>C</v>
      </c>
    </row>
    <row r="37" spans="1:22" ht="25.8">
      <c r="A37" s="644">
        <f t="shared" si="6"/>
        <v>23</v>
      </c>
      <c r="B37" s="645" t="s">
        <v>113</v>
      </c>
      <c r="C37" s="645" t="s">
        <v>114</v>
      </c>
      <c r="D37" s="294">
        <v>17</v>
      </c>
      <c r="E37" s="646">
        <v>19</v>
      </c>
      <c r="F37" s="294"/>
      <c r="G37" s="647">
        <f t="shared" si="1"/>
        <v>14.399999999999999</v>
      </c>
      <c r="H37" s="294">
        <v>10</v>
      </c>
      <c r="I37" s="294">
        <v>8</v>
      </c>
      <c r="J37" s="294"/>
      <c r="K37" s="647">
        <f t="shared" si="2"/>
        <v>9</v>
      </c>
      <c r="L37" s="648">
        <f t="shared" si="3"/>
        <v>23.4</v>
      </c>
      <c r="M37" s="294">
        <v>10</v>
      </c>
      <c r="N37" s="294">
        <v>4</v>
      </c>
      <c r="O37" s="294"/>
      <c r="P37" s="294"/>
      <c r="Q37" s="294">
        <v>3</v>
      </c>
      <c r="R37" s="649">
        <f t="shared" si="4"/>
        <v>17</v>
      </c>
      <c r="S37" s="298">
        <f t="shared" si="0"/>
        <v>40</v>
      </c>
      <c r="T37" s="298"/>
      <c r="U37" s="298"/>
      <c r="V37" s="299" t="str">
        <f t="shared" si="5"/>
        <v>D</v>
      </c>
    </row>
    <row r="38" spans="1:22" ht="25.8">
      <c r="A38" s="644">
        <f t="shared" si="6"/>
        <v>24</v>
      </c>
      <c r="B38" s="645" t="s">
        <v>115</v>
      </c>
      <c r="C38" s="645" t="s">
        <v>116</v>
      </c>
      <c r="D38" s="294">
        <v>9</v>
      </c>
      <c r="E38" s="646">
        <v>12</v>
      </c>
      <c r="F38" s="294"/>
      <c r="G38" s="647">
        <f t="shared" si="1"/>
        <v>8.4</v>
      </c>
      <c r="H38" s="294">
        <v>10</v>
      </c>
      <c r="I38" s="294">
        <v>10</v>
      </c>
      <c r="J38" s="294"/>
      <c r="K38" s="647">
        <f t="shared" si="2"/>
        <v>10</v>
      </c>
      <c r="L38" s="648">
        <f t="shared" si="3"/>
        <v>18.399999999999999</v>
      </c>
      <c r="M38" s="294">
        <v>19</v>
      </c>
      <c r="N38" s="294">
        <v>19</v>
      </c>
      <c r="O38" s="294"/>
      <c r="P38" s="294">
        <v>12</v>
      </c>
      <c r="Q38" s="294"/>
      <c r="R38" s="649">
        <f t="shared" si="4"/>
        <v>50</v>
      </c>
      <c r="S38" s="298">
        <f t="shared" si="0"/>
        <v>68</v>
      </c>
      <c r="T38" s="298"/>
      <c r="U38" s="298"/>
      <c r="V38" s="299" t="str">
        <f t="shared" si="5"/>
        <v>B</v>
      </c>
    </row>
    <row r="39" spans="1:22" ht="25.8">
      <c r="A39" s="644">
        <f t="shared" si="6"/>
        <v>25</v>
      </c>
      <c r="B39" s="645" t="s">
        <v>117</v>
      </c>
      <c r="C39" s="645" t="s">
        <v>118</v>
      </c>
      <c r="D39" s="294">
        <v>14</v>
      </c>
      <c r="E39" s="646">
        <v>14</v>
      </c>
      <c r="F39" s="294"/>
      <c r="G39" s="647">
        <f t="shared" si="1"/>
        <v>11.200000000000001</v>
      </c>
      <c r="H39" s="294">
        <v>10</v>
      </c>
      <c r="I39" s="294">
        <v>9</v>
      </c>
      <c r="J39" s="294"/>
      <c r="K39" s="647">
        <f t="shared" si="2"/>
        <v>9.5</v>
      </c>
      <c r="L39" s="648">
        <f t="shared" si="3"/>
        <v>20.7</v>
      </c>
      <c r="M39" s="294">
        <v>6</v>
      </c>
      <c r="N39" s="294">
        <v>12</v>
      </c>
      <c r="O39" s="294"/>
      <c r="P39" s="294">
        <v>3</v>
      </c>
      <c r="Q39" s="294"/>
      <c r="R39" s="649">
        <f t="shared" si="4"/>
        <v>21</v>
      </c>
      <c r="S39" s="298">
        <f t="shared" si="0"/>
        <v>42</v>
      </c>
      <c r="T39" s="298"/>
      <c r="U39" s="298"/>
      <c r="V39" s="299" t="str">
        <f t="shared" si="5"/>
        <v>D</v>
      </c>
    </row>
    <row r="40" spans="1:22" ht="25.8">
      <c r="A40" s="644">
        <f t="shared" si="6"/>
        <v>26</v>
      </c>
      <c r="B40" s="645" t="s">
        <v>119</v>
      </c>
      <c r="C40" s="645" t="s">
        <v>120</v>
      </c>
      <c r="D40" s="294">
        <v>16</v>
      </c>
      <c r="E40" s="646">
        <v>15</v>
      </c>
      <c r="F40" s="294"/>
      <c r="G40" s="647">
        <f t="shared" si="1"/>
        <v>12.4</v>
      </c>
      <c r="H40" s="294">
        <v>10</v>
      </c>
      <c r="I40" s="294">
        <v>9</v>
      </c>
      <c r="J40" s="294"/>
      <c r="K40" s="647">
        <f t="shared" si="2"/>
        <v>9.5</v>
      </c>
      <c r="L40" s="648">
        <f t="shared" si="3"/>
        <v>21.9</v>
      </c>
      <c r="M40" s="294">
        <v>6</v>
      </c>
      <c r="N40" s="294"/>
      <c r="O40" s="294">
        <v>5</v>
      </c>
      <c r="P40" s="294">
        <v>8</v>
      </c>
      <c r="Q40" s="294"/>
      <c r="R40" s="649">
        <f t="shared" si="4"/>
        <v>19</v>
      </c>
      <c r="S40" s="298">
        <f t="shared" si="0"/>
        <v>41</v>
      </c>
      <c r="T40" s="298"/>
      <c r="U40" s="298"/>
      <c r="V40" s="299" t="str">
        <f t="shared" si="5"/>
        <v>D</v>
      </c>
    </row>
    <row r="41" spans="1:22" ht="25.8">
      <c r="A41" s="644">
        <f t="shared" si="6"/>
        <v>27</v>
      </c>
      <c r="B41" s="645" t="s">
        <v>121</v>
      </c>
      <c r="C41" s="645" t="s">
        <v>122</v>
      </c>
      <c r="D41" s="294">
        <v>18</v>
      </c>
      <c r="E41" s="646">
        <v>10</v>
      </c>
      <c r="F41" s="294"/>
      <c r="G41" s="647">
        <f t="shared" si="1"/>
        <v>11.200000000000001</v>
      </c>
      <c r="H41" s="294">
        <v>9</v>
      </c>
      <c r="I41" s="294">
        <v>9</v>
      </c>
      <c r="J41" s="294"/>
      <c r="K41" s="647">
        <f t="shared" si="2"/>
        <v>9</v>
      </c>
      <c r="L41" s="648">
        <f t="shared" si="3"/>
        <v>20.2</v>
      </c>
      <c r="M41" s="294">
        <v>12</v>
      </c>
      <c r="N41" s="294"/>
      <c r="O41" s="294">
        <v>3</v>
      </c>
      <c r="P41" s="294"/>
      <c r="Q41" s="294">
        <v>7</v>
      </c>
      <c r="R41" s="649">
        <f t="shared" si="4"/>
        <v>22</v>
      </c>
      <c r="S41" s="298">
        <f t="shared" si="0"/>
        <v>42</v>
      </c>
      <c r="T41" s="298"/>
      <c r="U41" s="298"/>
      <c r="V41" s="299" t="str">
        <f t="shared" si="5"/>
        <v>D</v>
      </c>
    </row>
    <row r="42" spans="1:22" ht="25.8">
      <c r="A42" s="644">
        <f t="shared" si="6"/>
        <v>28</v>
      </c>
      <c r="B42" s="645" t="s">
        <v>123</v>
      </c>
      <c r="C42" s="645" t="s">
        <v>124</v>
      </c>
      <c r="D42" s="294">
        <v>6</v>
      </c>
      <c r="E42" s="646">
        <v>21</v>
      </c>
      <c r="F42" s="294"/>
      <c r="G42" s="647">
        <f t="shared" si="1"/>
        <v>10.8</v>
      </c>
      <c r="H42" s="294">
        <v>9</v>
      </c>
      <c r="I42" s="294">
        <v>10</v>
      </c>
      <c r="J42" s="294"/>
      <c r="K42" s="647">
        <f t="shared" si="2"/>
        <v>9.5</v>
      </c>
      <c r="L42" s="648">
        <f t="shared" si="3"/>
        <v>20.3</v>
      </c>
      <c r="M42" s="294">
        <v>9</v>
      </c>
      <c r="N42" s="294"/>
      <c r="O42" s="294">
        <v>6</v>
      </c>
      <c r="P42" s="294"/>
      <c r="Q42" s="294">
        <v>8</v>
      </c>
      <c r="R42" s="649">
        <f t="shared" si="4"/>
        <v>23</v>
      </c>
      <c r="S42" s="298">
        <f t="shared" si="0"/>
        <v>43</v>
      </c>
      <c r="T42" s="298"/>
      <c r="U42" s="298"/>
      <c r="V42" s="299" t="str">
        <f t="shared" si="5"/>
        <v>D</v>
      </c>
    </row>
    <row r="43" spans="1:22" ht="25.8">
      <c r="A43" s="644">
        <f t="shared" si="6"/>
        <v>29</v>
      </c>
      <c r="B43" s="645" t="s">
        <v>125</v>
      </c>
      <c r="C43" s="645" t="s">
        <v>126</v>
      </c>
      <c r="D43" s="294">
        <v>11</v>
      </c>
      <c r="E43" s="646">
        <v>14</v>
      </c>
      <c r="F43" s="294"/>
      <c r="G43" s="647">
        <f t="shared" si="1"/>
        <v>10</v>
      </c>
      <c r="H43" s="294">
        <v>10</v>
      </c>
      <c r="I43" s="294">
        <v>9</v>
      </c>
      <c r="J43" s="294"/>
      <c r="K43" s="647">
        <f t="shared" si="2"/>
        <v>9.5</v>
      </c>
      <c r="L43" s="648">
        <f t="shared" si="3"/>
        <v>19.5</v>
      </c>
      <c r="M43" s="294">
        <v>11</v>
      </c>
      <c r="N43" s="294"/>
      <c r="O43" s="294"/>
      <c r="P43" s="294">
        <v>4.5</v>
      </c>
      <c r="Q43" s="294">
        <v>8</v>
      </c>
      <c r="R43" s="649">
        <f t="shared" si="4"/>
        <v>23.5</v>
      </c>
      <c r="S43" s="298">
        <f t="shared" si="0"/>
        <v>43</v>
      </c>
      <c r="T43" s="298"/>
      <c r="U43" s="298"/>
      <c r="V43" s="299" t="str">
        <f t="shared" si="5"/>
        <v>D</v>
      </c>
    </row>
    <row r="44" spans="1:22" ht="25.8">
      <c r="A44" s="644">
        <f t="shared" si="6"/>
        <v>30</v>
      </c>
      <c r="B44" s="645" t="s">
        <v>127</v>
      </c>
      <c r="C44" s="645" t="s">
        <v>128</v>
      </c>
      <c r="D44" s="294">
        <v>17</v>
      </c>
      <c r="E44" s="646">
        <v>16</v>
      </c>
      <c r="F44" s="294"/>
      <c r="G44" s="647">
        <f t="shared" si="1"/>
        <v>13.200000000000001</v>
      </c>
      <c r="H44" s="294">
        <v>9</v>
      </c>
      <c r="I44" s="294">
        <v>8</v>
      </c>
      <c r="J44" s="294"/>
      <c r="K44" s="647">
        <f t="shared" si="2"/>
        <v>8.5</v>
      </c>
      <c r="L44" s="648">
        <f t="shared" si="3"/>
        <v>21.7</v>
      </c>
      <c r="M44" s="294">
        <v>14</v>
      </c>
      <c r="N44" s="294"/>
      <c r="O44" s="294">
        <v>4</v>
      </c>
      <c r="P44" s="294">
        <v>4</v>
      </c>
      <c r="Q44" s="294"/>
      <c r="R44" s="649">
        <f t="shared" si="4"/>
        <v>22</v>
      </c>
      <c r="S44" s="298">
        <f t="shared" si="0"/>
        <v>44</v>
      </c>
      <c r="T44" s="298"/>
      <c r="U44" s="298"/>
      <c r="V44" s="299" t="str">
        <f t="shared" si="5"/>
        <v>D</v>
      </c>
    </row>
    <row r="45" spans="1:22" ht="25.8">
      <c r="A45" s="644">
        <f t="shared" si="6"/>
        <v>31</v>
      </c>
      <c r="B45" s="645" t="s">
        <v>129</v>
      </c>
      <c r="C45" s="645" t="s">
        <v>130</v>
      </c>
      <c r="D45" s="294">
        <v>24</v>
      </c>
      <c r="E45" s="646">
        <v>23</v>
      </c>
      <c r="F45" s="294"/>
      <c r="G45" s="647">
        <f t="shared" si="1"/>
        <v>18.799999999999997</v>
      </c>
      <c r="H45" s="294">
        <v>10</v>
      </c>
      <c r="I45" s="294">
        <v>10</v>
      </c>
      <c r="J45" s="294"/>
      <c r="K45" s="647">
        <f t="shared" si="2"/>
        <v>10</v>
      </c>
      <c r="L45" s="648">
        <f t="shared" si="3"/>
        <v>28.8</v>
      </c>
      <c r="M45" s="294">
        <v>12</v>
      </c>
      <c r="N45" s="294"/>
      <c r="O45" s="294">
        <v>10</v>
      </c>
      <c r="P45" s="294"/>
      <c r="Q45" s="294">
        <v>5</v>
      </c>
      <c r="R45" s="649">
        <f t="shared" si="4"/>
        <v>27</v>
      </c>
      <c r="S45" s="298">
        <f t="shared" si="0"/>
        <v>56</v>
      </c>
      <c r="T45" s="298"/>
      <c r="U45" s="298"/>
      <c r="V45" s="299" t="str">
        <f t="shared" si="5"/>
        <v>C</v>
      </c>
    </row>
    <row r="46" spans="1:22" ht="25.8">
      <c r="A46" s="644">
        <f t="shared" si="6"/>
        <v>32</v>
      </c>
      <c r="B46" s="645" t="s">
        <v>131</v>
      </c>
      <c r="C46" s="645" t="s">
        <v>132</v>
      </c>
      <c r="D46" s="294">
        <v>25</v>
      </c>
      <c r="E46" s="646">
        <v>23</v>
      </c>
      <c r="F46" s="294"/>
      <c r="G46" s="647">
        <f t="shared" si="1"/>
        <v>19.2</v>
      </c>
      <c r="H46" s="294">
        <v>9</v>
      </c>
      <c r="I46" s="294">
        <v>8</v>
      </c>
      <c r="J46" s="294"/>
      <c r="K46" s="647">
        <f t="shared" si="2"/>
        <v>8.5</v>
      </c>
      <c r="L46" s="648">
        <f t="shared" si="3"/>
        <v>27.7</v>
      </c>
      <c r="M46" s="294">
        <v>11</v>
      </c>
      <c r="N46" s="294">
        <v>18</v>
      </c>
      <c r="O46" s="294"/>
      <c r="P46" s="294">
        <v>17</v>
      </c>
      <c r="Q46" s="294"/>
      <c r="R46" s="649">
        <f t="shared" si="4"/>
        <v>46</v>
      </c>
      <c r="S46" s="298">
        <f t="shared" si="0"/>
        <v>74</v>
      </c>
      <c r="T46" s="298"/>
      <c r="U46" s="298"/>
      <c r="V46" s="299" t="str">
        <f t="shared" si="5"/>
        <v>A</v>
      </c>
    </row>
    <row r="47" spans="1:22" ht="25.8">
      <c r="A47" s="644">
        <f t="shared" si="6"/>
        <v>33</v>
      </c>
      <c r="B47" s="645" t="s">
        <v>133</v>
      </c>
      <c r="C47" s="645" t="s">
        <v>134</v>
      </c>
      <c r="D47" s="294">
        <v>18</v>
      </c>
      <c r="E47" s="646">
        <v>22</v>
      </c>
      <c r="F47" s="294"/>
      <c r="G47" s="647">
        <f t="shared" si="1"/>
        <v>16</v>
      </c>
      <c r="H47" s="294">
        <v>8</v>
      </c>
      <c r="I47" s="294">
        <v>8</v>
      </c>
      <c r="J47" s="294"/>
      <c r="K47" s="647">
        <f t="shared" si="2"/>
        <v>8</v>
      </c>
      <c r="L47" s="648">
        <f t="shared" si="3"/>
        <v>24</v>
      </c>
      <c r="M47" s="294">
        <v>18</v>
      </c>
      <c r="N47" s="294"/>
      <c r="O47" s="294">
        <v>1</v>
      </c>
      <c r="P47" s="294"/>
      <c r="Q47" s="294">
        <v>8</v>
      </c>
      <c r="R47" s="649">
        <f t="shared" si="4"/>
        <v>27</v>
      </c>
      <c r="S47" s="298">
        <f t="shared" si="0"/>
        <v>51</v>
      </c>
      <c r="T47" s="298"/>
      <c r="U47" s="298"/>
      <c r="V47" s="299" t="str">
        <f t="shared" si="5"/>
        <v>C</v>
      </c>
    </row>
    <row r="48" spans="1:22" ht="25.8">
      <c r="A48" s="644">
        <f t="shared" si="6"/>
        <v>34</v>
      </c>
      <c r="B48" s="645" t="s">
        <v>135</v>
      </c>
      <c r="C48" s="645" t="s">
        <v>136</v>
      </c>
      <c r="D48" s="294">
        <v>11</v>
      </c>
      <c r="E48" s="646">
        <v>16</v>
      </c>
      <c r="F48" s="294"/>
      <c r="G48" s="647">
        <f t="shared" si="1"/>
        <v>10.8</v>
      </c>
      <c r="H48" s="294">
        <v>9</v>
      </c>
      <c r="I48" s="294">
        <v>10</v>
      </c>
      <c r="J48" s="294"/>
      <c r="K48" s="647">
        <f t="shared" si="2"/>
        <v>9.5</v>
      </c>
      <c r="L48" s="648">
        <f t="shared" si="3"/>
        <v>20.3</v>
      </c>
      <c r="M48" s="294">
        <v>6</v>
      </c>
      <c r="N48" s="294">
        <v>13</v>
      </c>
      <c r="O48" s="294">
        <v>5</v>
      </c>
      <c r="P48" s="294"/>
      <c r="Q48" s="294"/>
      <c r="R48" s="649">
        <f t="shared" si="4"/>
        <v>24</v>
      </c>
      <c r="S48" s="298">
        <f t="shared" si="0"/>
        <v>44</v>
      </c>
      <c r="T48" s="298"/>
      <c r="U48" s="298"/>
      <c r="V48" s="299" t="str">
        <f t="shared" si="5"/>
        <v>D</v>
      </c>
    </row>
    <row r="49" spans="1:22" ht="25.8">
      <c r="A49" s="644">
        <f t="shared" si="6"/>
        <v>35</v>
      </c>
      <c r="B49" s="645" t="s">
        <v>137</v>
      </c>
      <c r="C49" s="645" t="s">
        <v>138</v>
      </c>
      <c r="D49" s="294">
        <v>12</v>
      </c>
      <c r="E49" s="646">
        <v>11</v>
      </c>
      <c r="F49" s="294"/>
      <c r="G49" s="647">
        <f t="shared" si="1"/>
        <v>9.2000000000000011</v>
      </c>
      <c r="H49" s="294">
        <v>10</v>
      </c>
      <c r="I49" s="294">
        <v>9</v>
      </c>
      <c r="J49" s="294"/>
      <c r="K49" s="647">
        <f t="shared" si="2"/>
        <v>9.5</v>
      </c>
      <c r="L49" s="648">
        <f t="shared" si="3"/>
        <v>18.7</v>
      </c>
      <c r="M49" s="294">
        <v>11</v>
      </c>
      <c r="N49" s="294"/>
      <c r="O49" s="294"/>
      <c r="P49" s="294">
        <v>4</v>
      </c>
      <c r="Q49" s="294">
        <v>8</v>
      </c>
      <c r="R49" s="649">
        <f t="shared" si="4"/>
        <v>23</v>
      </c>
      <c r="S49" s="298">
        <f t="shared" si="0"/>
        <v>42</v>
      </c>
      <c r="T49" s="298"/>
      <c r="U49" s="298"/>
      <c r="V49" s="299" t="str">
        <f t="shared" si="5"/>
        <v>D</v>
      </c>
    </row>
    <row r="50" spans="1:22" ht="25.8">
      <c r="A50" s="644">
        <f t="shared" si="6"/>
        <v>36</v>
      </c>
      <c r="B50" s="645" t="s">
        <v>139</v>
      </c>
      <c r="C50" s="645" t="s">
        <v>140</v>
      </c>
      <c r="D50" s="294">
        <v>12</v>
      </c>
      <c r="E50" s="646">
        <v>14</v>
      </c>
      <c r="F50" s="294"/>
      <c r="G50" s="647">
        <f t="shared" si="1"/>
        <v>10.4</v>
      </c>
      <c r="H50" s="294">
        <v>10</v>
      </c>
      <c r="I50" s="294">
        <v>9</v>
      </c>
      <c r="J50" s="294"/>
      <c r="K50" s="647">
        <f t="shared" si="2"/>
        <v>9.5</v>
      </c>
      <c r="L50" s="648">
        <f t="shared" si="3"/>
        <v>19.899999999999999</v>
      </c>
      <c r="M50" s="294">
        <v>3</v>
      </c>
      <c r="N50" s="294">
        <v>4</v>
      </c>
      <c r="O50" s="294"/>
      <c r="P50" s="294">
        <v>1</v>
      </c>
      <c r="Q50" s="294"/>
      <c r="R50" s="649">
        <f t="shared" si="4"/>
        <v>8</v>
      </c>
      <c r="S50" s="298">
        <f t="shared" si="0"/>
        <v>28</v>
      </c>
      <c r="T50" s="298"/>
      <c r="U50" s="298"/>
      <c r="V50" s="299" t="str">
        <f t="shared" si="5"/>
        <v>E</v>
      </c>
    </row>
    <row r="51" spans="1:22" ht="25.8">
      <c r="A51" s="644">
        <f t="shared" si="6"/>
        <v>37</v>
      </c>
      <c r="B51" s="645" t="s">
        <v>141</v>
      </c>
      <c r="C51" s="645" t="s">
        <v>142</v>
      </c>
      <c r="D51" s="294">
        <v>11</v>
      </c>
      <c r="E51" s="646">
        <v>13</v>
      </c>
      <c r="F51" s="294"/>
      <c r="G51" s="647">
        <f t="shared" si="1"/>
        <v>9.6</v>
      </c>
      <c r="H51" s="294">
        <v>10</v>
      </c>
      <c r="I51" s="294">
        <v>9</v>
      </c>
      <c r="J51" s="294"/>
      <c r="K51" s="647">
        <f t="shared" si="2"/>
        <v>9.5</v>
      </c>
      <c r="L51" s="648">
        <f t="shared" si="3"/>
        <v>19.100000000000001</v>
      </c>
      <c r="M51" s="294">
        <v>11</v>
      </c>
      <c r="N51" s="294">
        <v>19</v>
      </c>
      <c r="O51" s="294"/>
      <c r="P51" s="294">
        <v>2</v>
      </c>
      <c r="Q51" s="294"/>
      <c r="R51" s="649">
        <f t="shared" si="4"/>
        <v>32</v>
      </c>
      <c r="S51" s="298">
        <f t="shared" si="0"/>
        <v>51</v>
      </c>
      <c r="T51" s="298"/>
      <c r="U51" s="298"/>
      <c r="V51" s="299" t="str">
        <f t="shared" si="5"/>
        <v>C</v>
      </c>
    </row>
    <row r="52" spans="1:22" ht="25.8">
      <c r="A52" s="644">
        <f t="shared" si="6"/>
        <v>38</v>
      </c>
      <c r="B52" s="645" t="s">
        <v>143</v>
      </c>
      <c r="C52" s="645" t="s">
        <v>144</v>
      </c>
      <c r="D52" s="294">
        <v>12</v>
      </c>
      <c r="E52" s="646">
        <v>16</v>
      </c>
      <c r="F52" s="294"/>
      <c r="G52" s="647">
        <f t="shared" si="1"/>
        <v>11.200000000000001</v>
      </c>
      <c r="H52" s="294">
        <v>8</v>
      </c>
      <c r="I52" s="294">
        <v>8</v>
      </c>
      <c r="J52" s="294"/>
      <c r="K52" s="647">
        <f t="shared" si="2"/>
        <v>8</v>
      </c>
      <c r="L52" s="648">
        <f t="shared" si="3"/>
        <v>19.2</v>
      </c>
      <c r="M52" s="294">
        <v>7</v>
      </c>
      <c r="N52" s="294"/>
      <c r="O52" s="294"/>
      <c r="P52" s="294">
        <v>6</v>
      </c>
      <c r="Q52" s="294">
        <v>8</v>
      </c>
      <c r="R52" s="649">
        <f t="shared" si="4"/>
        <v>21</v>
      </c>
      <c r="S52" s="298">
        <f t="shared" si="0"/>
        <v>40</v>
      </c>
      <c r="T52" s="298"/>
      <c r="U52" s="298"/>
      <c r="V52" s="299" t="str">
        <f t="shared" si="5"/>
        <v>D</v>
      </c>
    </row>
    <row r="53" spans="1:22" ht="25.8">
      <c r="A53" s="644">
        <f t="shared" si="6"/>
        <v>39</v>
      </c>
      <c r="B53" s="645" t="s">
        <v>145</v>
      </c>
      <c r="C53" s="645" t="s">
        <v>146</v>
      </c>
      <c r="D53" s="294">
        <v>24</v>
      </c>
      <c r="E53" s="646">
        <v>20</v>
      </c>
      <c r="F53" s="294"/>
      <c r="G53" s="647">
        <f t="shared" si="1"/>
        <v>17.600000000000001</v>
      </c>
      <c r="H53" s="294">
        <v>9</v>
      </c>
      <c r="I53" s="294">
        <v>9</v>
      </c>
      <c r="J53" s="294"/>
      <c r="K53" s="647">
        <f t="shared" si="2"/>
        <v>9</v>
      </c>
      <c r="L53" s="648">
        <f t="shared" si="3"/>
        <v>26.6</v>
      </c>
      <c r="M53" s="294">
        <v>20</v>
      </c>
      <c r="N53" s="294">
        <v>6</v>
      </c>
      <c r="O53" s="294"/>
      <c r="P53" s="294">
        <v>5</v>
      </c>
      <c r="Q53" s="294"/>
      <c r="R53" s="649">
        <f t="shared" si="4"/>
        <v>31</v>
      </c>
      <c r="S53" s="298">
        <f t="shared" si="0"/>
        <v>58</v>
      </c>
      <c r="T53" s="298"/>
      <c r="U53" s="298"/>
      <c r="V53" s="299" t="str">
        <f t="shared" si="5"/>
        <v>C</v>
      </c>
    </row>
    <row r="54" spans="1:22" ht="25.8">
      <c r="A54" s="644">
        <f t="shared" si="6"/>
        <v>40</v>
      </c>
      <c r="B54" s="645" t="s">
        <v>147</v>
      </c>
      <c r="C54" s="645" t="s">
        <v>148</v>
      </c>
      <c r="D54" s="294">
        <v>14</v>
      </c>
      <c r="E54" s="646">
        <v>14</v>
      </c>
      <c r="F54" s="294"/>
      <c r="G54" s="647">
        <f t="shared" si="1"/>
        <v>11.200000000000001</v>
      </c>
      <c r="H54" s="294">
        <v>10</v>
      </c>
      <c r="I54" s="294">
        <v>9</v>
      </c>
      <c r="J54" s="294"/>
      <c r="K54" s="647">
        <f t="shared" si="2"/>
        <v>9.5</v>
      </c>
      <c r="L54" s="648">
        <f t="shared" si="3"/>
        <v>20.7</v>
      </c>
      <c r="M54" s="294">
        <v>7</v>
      </c>
      <c r="N54" s="294"/>
      <c r="O54" s="294">
        <v>7</v>
      </c>
      <c r="P54" s="294">
        <v>8</v>
      </c>
      <c r="Q54" s="294"/>
      <c r="R54" s="649">
        <f t="shared" si="4"/>
        <v>22</v>
      </c>
      <c r="S54" s="298">
        <f t="shared" si="0"/>
        <v>43</v>
      </c>
      <c r="T54" s="298"/>
      <c r="U54" s="298"/>
      <c r="V54" s="299" t="str">
        <f t="shared" si="5"/>
        <v>D</v>
      </c>
    </row>
    <row r="55" spans="1:22" ht="25.8">
      <c r="A55" s="644">
        <f t="shared" si="6"/>
        <v>41</v>
      </c>
      <c r="B55" s="645" t="s">
        <v>149</v>
      </c>
      <c r="C55" s="645" t="s">
        <v>150</v>
      </c>
      <c r="D55" s="294">
        <v>16</v>
      </c>
      <c r="E55" s="646">
        <v>11</v>
      </c>
      <c r="F55" s="294"/>
      <c r="G55" s="647">
        <f t="shared" si="1"/>
        <v>10.8</v>
      </c>
      <c r="H55" s="294">
        <v>10</v>
      </c>
      <c r="I55" s="294">
        <v>10</v>
      </c>
      <c r="J55" s="294"/>
      <c r="K55" s="647">
        <f t="shared" si="2"/>
        <v>10</v>
      </c>
      <c r="L55" s="648">
        <f t="shared" si="3"/>
        <v>20.8</v>
      </c>
      <c r="M55" s="294">
        <v>16</v>
      </c>
      <c r="N55" s="294"/>
      <c r="O55" s="294">
        <v>11</v>
      </c>
      <c r="P55" s="294"/>
      <c r="Q55" s="294">
        <v>7</v>
      </c>
      <c r="R55" s="649">
        <f t="shared" si="4"/>
        <v>34</v>
      </c>
      <c r="S55" s="298">
        <f t="shared" si="0"/>
        <v>55</v>
      </c>
      <c r="T55" s="298"/>
      <c r="U55" s="298"/>
      <c r="V55" s="299" t="str">
        <f t="shared" si="5"/>
        <v>C</v>
      </c>
    </row>
    <row r="56" spans="1:22" ht="25.8">
      <c r="A56" s="644">
        <f t="shared" si="6"/>
        <v>42</v>
      </c>
      <c r="B56" s="645" t="s">
        <v>151</v>
      </c>
      <c r="C56" s="645" t="s">
        <v>152</v>
      </c>
      <c r="D56" s="294">
        <v>10</v>
      </c>
      <c r="E56" s="646">
        <v>21</v>
      </c>
      <c r="F56" s="294"/>
      <c r="G56" s="647">
        <f t="shared" si="1"/>
        <v>12.4</v>
      </c>
      <c r="H56" s="294">
        <v>9</v>
      </c>
      <c r="I56" s="294">
        <v>9</v>
      </c>
      <c r="J56" s="294"/>
      <c r="K56" s="647">
        <f t="shared" si="2"/>
        <v>9</v>
      </c>
      <c r="L56" s="648">
        <f t="shared" si="3"/>
        <v>21.4</v>
      </c>
      <c r="M56" s="294">
        <v>19</v>
      </c>
      <c r="N56" s="294"/>
      <c r="O56" s="294">
        <v>11</v>
      </c>
      <c r="P56" s="294"/>
      <c r="Q56" s="294">
        <v>9</v>
      </c>
      <c r="R56" s="649">
        <f t="shared" si="4"/>
        <v>39</v>
      </c>
      <c r="S56" s="298">
        <f t="shared" si="0"/>
        <v>60</v>
      </c>
      <c r="T56" s="298"/>
      <c r="U56" s="298"/>
      <c r="V56" s="299" t="str">
        <f t="shared" si="5"/>
        <v>B</v>
      </c>
    </row>
    <row r="57" spans="1:22" ht="25.8">
      <c r="A57" s="644">
        <f t="shared" si="6"/>
        <v>43</v>
      </c>
      <c r="B57" s="645" t="s">
        <v>153</v>
      </c>
      <c r="C57" s="645" t="s">
        <v>154</v>
      </c>
      <c r="D57" s="294">
        <v>12</v>
      </c>
      <c r="E57" s="646">
        <v>17</v>
      </c>
      <c r="F57" s="294"/>
      <c r="G57" s="647">
        <f t="shared" si="1"/>
        <v>11.6</v>
      </c>
      <c r="H57" s="294">
        <v>8</v>
      </c>
      <c r="I57" s="294">
        <v>9</v>
      </c>
      <c r="J57" s="294"/>
      <c r="K57" s="647">
        <f t="shared" si="2"/>
        <v>8.5</v>
      </c>
      <c r="L57" s="648">
        <f t="shared" si="3"/>
        <v>20.100000000000001</v>
      </c>
      <c r="M57" s="294">
        <v>17</v>
      </c>
      <c r="N57" s="294"/>
      <c r="O57" s="294">
        <v>8</v>
      </c>
      <c r="P57" s="294">
        <v>15</v>
      </c>
      <c r="Q57" s="294"/>
      <c r="R57" s="649">
        <f t="shared" si="4"/>
        <v>40</v>
      </c>
      <c r="S57" s="298">
        <f t="shared" si="0"/>
        <v>60</v>
      </c>
      <c r="T57" s="298"/>
      <c r="U57" s="298"/>
      <c r="V57" s="299" t="str">
        <f t="shared" si="5"/>
        <v>B</v>
      </c>
    </row>
    <row r="58" spans="1:22" ht="25.8">
      <c r="A58" s="644">
        <f t="shared" si="6"/>
        <v>44</v>
      </c>
      <c r="B58" s="645" t="s">
        <v>155</v>
      </c>
      <c r="C58" s="645" t="s">
        <v>156</v>
      </c>
      <c r="D58" s="294">
        <v>16</v>
      </c>
      <c r="E58" s="646">
        <v>12</v>
      </c>
      <c r="F58" s="294"/>
      <c r="G58" s="647">
        <f t="shared" si="1"/>
        <v>11.200000000000001</v>
      </c>
      <c r="H58" s="294">
        <v>9</v>
      </c>
      <c r="I58" s="294">
        <v>10</v>
      </c>
      <c r="J58" s="294"/>
      <c r="K58" s="647">
        <f t="shared" si="2"/>
        <v>9.5</v>
      </c>
      <c r="L58" s="648">
        <f t="shared" si="3"/>
        <v>20.7</v>
      </c>
      <c r="M58" s="294">
        <v>7</v>
      </c>
      <c r="N58" s="294"/>
      <c r="O58" s="294">
        <v>10</v>
      </c>
      <c r="P58" s="294">
        <v>12</v>
      </c>
      <c r="Q58" s="294"/>
      <c r="R58" s="649">
        <f t="shared" si="4"/>
        <v>29</v>
      </c>
      <c r="S58" s="298">
        <f t="shared" si="0"/>
        <v>50</v>
      </c>
      <c r="T58" s="298"/>
      <c r="U58" s="298"/>
      <c r="V58" s="299" t="str">
        <f t="shared" si="5"/>
        <v>C</v>
      </c>
    </row>
    <row r="59" spans="1:22" ht="25.8">
      <c r="A59" s="644">
        <f t="shared" si="6"/>
        <v>45</v>
      </c>
      <c r="B59" s="645" t="s">
        <v>157</v>
      </c>
      <c r="C59" s="645" t="s">
        <v>158</v>
      </c>
      <c r="D59" s="294">
        <v>19</v>
      </c>
      <c r="E59" s="646">
        <v>13</v>
      </c>
      <c r="F59" s="294"/>
      <c r="G59" s="647">
        <f t="shared" si="1"/>
        <v>12.8</v>
      </c>
      <c r="H59" s="294">
        <v>10</v>
      </c>
      <c r="I59" s="294">
        <v>9</v>
      </c>
      <c r="J59" s="294"/>
      <c r="K59" s="647">
        <f t="shared" si="2"/>
        <v>9.5</v>
      </c>
      <c r="L59" s="648">
        <f t="shared" si="3"/>
        <v>22.3</v>
      </c>
      <c r="M59" s="294">
        <v>7</v>
      </c>
      <c r="N59" s="294"/>
      <c r="O59" s="294">
        <v>7</v>
      </c>
      <c r="P59" s="294">
        <v>4</v>
      </c>
      <c r="Q59" s="294"/>
      <c r="R59" s="649">
        <f t="shared" si="4"/>
        <v>18</v>
      </c>
      <c r="S59" s="298">
        <f t="shared" si="0"/>
        <v>40</v>
      </c>
      <c r="T59" s="298"/>
      <c r="U59" s="298"/>
      <c r="V59" s="299" t="str">
        <f t="shared" si="5"/>
        <v>D</v>
      </c>
    </row>
    <row r="60" spans="1:22" ht="25.8">
      <c r="A60" s="644">
        <f t="shared" si="6"/>
        <v>46</v>
      </c>
      <c r="B60" s="645" t="s">
        <v>159</v>
      </c>
      <c r="C60" s="645" t="s">
        <v>160</v>
      </c>
      <c r="D60" s="294">
        <v>8</v>
      </c>
      <c r="E60" s="646">
        <v>23</v>
      </c>
      <c r="F60" s="294"/>
      <c r="G60" s="647">
        <f t="shared" si="1"/>
        <v>12.4</v>
      </c>
      <c r="H60" s="294">
        <v>10</v>
      </c>
      <c r="I60" s="294">
        <v>10</v>
      </c>
      <c r="J60" s="294"/>
      <c r="K60" s="647">
        <f t="shared" si="2"/>
        <v>10</v>
      </c>
      <c r="L60" s="648">
        <f t="shared" si="3"/>
        <v>22.4</v>
      </c>
      <c r="M60" s="294">
        <v>15</v>
      </c>
      <c r="N60" s="294"/>
      <c r="O60" s="294">
        <v>7</v>
      </c>
      <c r="P60" s="294">
        <v>12</v>
      </c>
      <c r="Q60" s="294"/>
      <c r="R60" s="649">
        <f t="shared" si="4"/>
        <v>34</v>
      </c>
      <c r="S60" s="298">
        <f t="shared" si="0"/>
        <v>56</v>
      </c>
      <c r="T60" s="298"/>
      <c r="U60" s="298"/>
      <c r="V60" s="299" t="str">
        <f t="shared" si="5"/>
        <v>C</v>
      </c>
    </row>
    <row r="61" spans="1:22" ht="25.8">
      <c r="A61" s="644">
        <f t="shared" si="6"/>
        <v>47</v>
      </c>
      <c r="B61" s="645" t="s">
        <v>161</v>
      </c>
      <c r="C61" s="645" t="s">
        <v>162</v>
      </c>
      <c r="D61" s="294">
        <v>16</v>
      </c>
      <c r="E61" s="646">
        <v>21</v>
      </c>
      <c r="F61" s="294"/>
      <c r="G61" s="647">
        <f t="shared" si="1"/>
        <v>14.8</v>
      </c>
      <c r="H61" s="294">
        <v>10</v>
      </c>
      <c r="I61" s="294">
        <v>9</v>
      </c>
      <c r="J61" s="294"/>
      <c r="K61" s="647">
        <f t="shared" si="2"/>
        <v>9.5</v>
      </c>
      <c r="L61" s="648">
        <f t="shared" si="3"/>
        <v>24.3</v>
      </c>
      <c r="M61" s="294">
        <v>20</v>
      </c>
      <c r="N61" s="294"/>
      <c r="O61" s="294">
        <v>16</v>
      </c>
      <c r="P61" s="294">
        <v>16</v>
      </c>
      <c r="Q61" s="294"/>
      <c r="R61" s="649">
        <f t="shared" si="4"/>
        <v>52</v>
      </c>
      <c r="S61" s="298">
        <f t="shared" si="0"/>
        <v>76</v>
      </c>
      <c r="T61" s="298"/>
      <c r="U61" s="298"/>
      <c r="V61" s="299" t="str">
        <f t="shared" si="5"/>
        <v>A</v>
      </c>
    </row>
    <row r="62" spans="1:22" ht="25.8">
      <c r="A62" s="644">
        <f t="shared" si="6"/>
        <v>48</v>
      </c>
      <c r="B62" s="645" t="s">
        <v>163</v>
      </c>
      <c r="C62" s="645" t="s">
        <v>164</v>
      </c>
      <c r="D62" s="294">
        <v>25</v>
      </c>
      <c r="E62" s="646">
        <v>26</v>
      </c>
      <c r="F62" s="294"/>
      <c r="G62" s="647">
        <f t="shared" si="1"/>
        <v>20.399999999999999</v>
      </c>
      <c r="H62" s="294">
        <v>10</v>
      </c>
      <c r="I62" s="294">
        <v>9</v>
      </c>
      <c r="J62" s="294"/>
      <c r="K62" s="647">
        <f t="shared" si="2"/>
        <v>9.5</v>
      </c>
      <c r="L62" s="648">
        <f t="shared" si="3"/>
        <v>29.9</v>
      </c>
      <c r="M62" s="294">
        <v>26</v>
      </c>
      <c r="N62" s="294">
        <v>20</v>
      </c>
      <c r="O62" s="294">
        <v>14</v>
      </c>
      <c r="P62" s="294"/>
      <c r="Q62" s="294"/>
      <c r="R62" s="649">
        <f t="shared" si="4"/>
        <v>60</v>
      </c>
      <c r="S62" s="298">
        <f t="shared" si="0"/>
        <v>90</v>
      </c>
      <c r="T62" s="298"/>
      <c r="U62" s="298"/>
      <c r="V62" s="299" t="str">
        <f t="shared" si="5"/>
        <v>A</v>
      </c>
    </row>
    <row r="63" spans="1:22" ht="25.8">
      <c r="A63" s="644">
        <f t="shared" si="6"/>
        <v>49</v>
      </c>
      <c r="B63" s="645" t="s">
        <v>165</v>
      </c>
      <c r="C63" s="645" t="s">
        <v>166</v>
      </c>
      <c r="D63" s="294">
        <v>17</v>
      </c>
      <c r="E63" s="646">
        <v>13</v>
      </c>
      <c r="F63" s="294"/>
      <c r="G63" s="647">
        <f t="shared" si="1"/>
        <v>12</v>
      </c>
      <c r="H63" s="294">
        <v>10</v>
      </c>
      <c r="I63" s="294">
        <v>8</v>
      </c>
      <c r="J63" s="294"/>
      <c r="K63" s="647">
        <f t="shared" si="2"/>
        <v>9</v>
      </c>
      <c r="L63" s="648">
        <f t="shared" si="3"/>
        <v>21</v>
      </c>
      <c r="M63" s="294">
        <v>10</v>
      </c>
      <c r="N63" s="294"/>
      <c r="O63" s="294">
        <v>14</v>
      </c>
      <c r="P63" s="294">
        <v>17</v>
      </c>
      <c r="Q63" s="294"/>
      <c r="R63" s="649">
        <f t="shared" si="4"/>
        <v>41</v>
      </c>
      <c r="S63" s="298">
        <f t="shared" si="0"/>
        <v>62</v>
      </c>
      <c r="T63" s="298"/>
      <c r="U63" s="298"/>
      <c r="V63" s="299" t="str">
        <f t="shared" si="5"/>
        <v>B</v>
      </c>
    </row>
    <row r="64" spans="1:22" ht="25.8">
      <c r="A64" s="644">
        <f t="shared" si="6"/>
        <v>50</v>
      </c>
      <c r="B64" s="645" t="s">
        <v>169</v>
      </c>
      <c r="C64" s="645" t="s">
        <v>170</v>
      </c>
      <c r="D64" s="294">
        <v>14</v>
      </c>
      <c r="E64" s="646">
        <v>16</v>
      </c>
      <c r="F64" s="294"/>
      <c r="G64" s="647">
        <f t="shared" si="1"/>
        <v>12</v>
      </c>
      <c r="H64" s="294">
        <v>9</v>
      </c>
      <c r="I64" s="294">
        <v>9</v>
      </c>
      <c r="J64" s="294"/>
      <c r="K64" s="647">
        <f t="shared" si="2"/>
        <v>9</v>
      </c>
      <c r="L64" s="648">
        <f t="shared" si="3"/>
        <v>21</v>
      </c>
      <c r="M64" s="294">
        <v>19</v>
      </c>
      <c r="N64" s="294"/>
      <c r="O64" s="294">
        <v>10</v>
      </c>
      <c r="P64" s="294">
        <v>5</v>
      </c>
      <c r="Q64" s="294"/>
      <c r="R64" s="649">
        <f t="shared" si="4"/>
        <v>34</v>
      </c>
      <c r="S64" s="298">
        <f t="shared" si="0"/>
        <v>55</v>
      </c>
      <c r="T64" s="298"/>
      <c r="U64" s="298"/>
      <c r="V64" s="299" t="str">
        <f t="shared" si="5"/>
        <v>C</v>
      </c>
    </row>
    <row r="65" spans="1:22" ht="25.8">
      <c r="A65" s="644">
        <f t="shared" si="6"/>
        <v>51</v>
      </c>
      <c r="B65" s="645" t="s">
        <v>171</v>
      </c>
      <c r="C65" s="645" t="s">
        <v>172</v>
      </c>
      <c r="D65" s="294">
        <v>17</v>
      </c>
      <c r="E65" s="646">
        <v>19</v>
      </c>
      <c r="F65" s="294"/>
      <c r="G65" s="647">
        <f t="shared" si="1"/>
        <v>14.399999999999999</v>
      </c>
      <c r="H65" s="294">
        <v>9</v>
      </c>
      <c r="I65" s="294">
        <v>10</v>
      </c>
      <c r="J65" s="294"/>
      <c r="K65" s="647">
        <f t="shared" si="2"/>
        <v>9.5</v>
      </c>
      <c r="L65" s="648">
        <f t="shared" si="3"/>
        <v>23.9</v>
      </c>
      <c r="M65" s="294">
        <v>19</v>
      </c>
      <c r="N65" s="294">
        <v>20</v>
      </c>
      <c r="O65" s="294">
        <v>15</v>
      </c>
      <c r="P65" s="294"/>
      <c r="Q65" s="294"/>
      <c r="R65" s="649">
        <f t="shared" si="4"/>
        <v>54</v>
      </c>
      <c r="S65" s="298">
        <f t="shared" si="0"/>
        <v>78</v>
      </c>
      <c r="T65" s="298"/>
      <c r="U65" s="298"/>
      <c r="V65" s="299" t="str">
        <f t="shared" si="5"/>
        <v>A</v>
      </c>
    </row>
    <row r="66" spans="1:22" ht="25.8">
      <c r="A66" s="644">
        <f t="shared" si="6"/>
        <v>52</v>
      </c>
      <c r="B66" s="645" t="s">
        <v>173</v>
      </c>
      <c r="C66" s="645" t="s">
        <v>174</v>
      </c>
      <c r="D66" s="294">
        <v>23</v>
      </c>
      <c r="E66" s="646">
        <v>25</v>
      </c>
      <c r="F66" s="294"/>
      <c r="G66" s="647">
        <f t="shared" si="1"/>
        <v>19.2</v>
      </c>
      <c r="H66" s="294">
        <v>10</v>
      </c>
      <c r="I66" s="294">
        <v>9</v>
      </c>
      <c r="J66" s="294"/>
      <c r="K66" s="647">
        <f t="shared" si="2"/>
        <v>9.5</v>
      </c>
      <c r="L66" s="648">
        <f t="shared" si="3"/>
        <v>28.7</v>
      </c>
      <c r="M66" s="294">
        <v>20</v>
      </c>
      <c r="N66" s="294"/>
      <c r="O66" s="294"/>
      <c r="P66" s="294">
        <v>16</v>
      </c>
      <c r="Q66" s="294">
        <v>11</v>
      </c>
      <c r="R66" s="649">
        <f t="shared" si="4"/>
        <v>47</v>
      </c>
      <c r="S66" s="298">
        <f t="shared" si="0"/>
        <v>76</v>
      </c>
      <c r="T66" s="298"/>
      <c r="U66" s="298"/>
      <c r="V66" s="299" t="str">
        <f t="shared" si="5"/>
        <v>A</v>
      </c>
    </row>
    <row r="67" spans="1:22" ht="25.8">
      <c r="A67" s="644">
        <f t="shared" si="6"/>
        <v>53</v>
      </c>
      <c r="B67" s="645" t="s">
        <v>175</v>
      </c>
      <c r="C67" s="645" t="s">
        <v>176</v>
      </c>
      <c r="D67" s="294">
        <v>17</v>
      </c>
      <c r="E67" s="646">
        <v>16</v>
      </c>
      <c r="F67" s="294"/>
      <c r="G67" s="647">
        <f t="shared" si="1"/>
        <v>13.200000000000001</v>
      </c>
      <c r="H67" s="294">
        <v>9</v>
      </c>
      <c r="I67" s="294">
        <v>8</v>
      </c>
      <c r="J67" s="294"/>
      <c r="K67" s="647">
        <f t="shared" si="2"/>
        <v>8.5</v>
      </c>
      <c r="L67" s="648">
        <f t="shared" si="3"/>
        <v>21.7</v>
      </c>
      <c r="M67" s="294">
        <v>18</v>
      </c>
      <c r="N67" s="294">
        <v>18</v>
      </c>
      <c r="O67" s="294"/>
      <c r="P67" s="294"/>
      <c r="Q67" s="294">
        <v>12</v>
      </c>
      <c r="R67" s="649">
        <f t="shared" si="4"/>
        <v>48</v>
      </c>
      <c r="S67" s="298">
        <f t="shared" si="0"/>
        <v>70</v>
      </c>
      <c r="T67" s="298"/>
      <c r="U67" s="298"/>
      <c r="V67" s="299" t="str">
        <f t="shared" si="5"/>
        <v>A</v>
      </c>
    </row>
    <row r="68" spans="1:22" ht="25.8">
      <c r="A68" s="644">
        <f t="shared" si="6"/>
        <v>54</v>
      </c>
      <c r="B68" s="645" t="s">
        <v>177</v>
      </c>
      <c r="C68" s="645" t="s">
        <v>178</v>
      </c>
      <c r="D68" s="294">
        <v>8</v>
      </c>
      <c r="E68" s="646">
        <v>11</v>
      </c>
      <c r="F68" s="294"/>
      <c r="G68" s="647">
        <f t="shared" si="1"/>
        <v>7.6</v>
      </c>
      <c r="H68" s="294">
        <v>9</v>
      </c>
      <c r="I68" s="294">
        <v>9</v>
      </c>
      <c r="J68" s="294"/>
      <c r="K68" s="647">
        <f t="shared" si="2"/>
        <v>9</v>
      </c>
      <c r="L68" s="648">
        <f t="shared" si="3"/>
        <v>16.600000000000001</v>
      </c>
      <c r="M68" s="294">
        <v>10</v>
      </c>
      <c r="N68" s="294"/>
      <c r="O68" s="294">
        <v>6</v>
      </c>
      <c r="P68" s="294">
        <v>8</v>
      </c>
      <c r="Q68" s="294"/>
      <c r="R68" s="649">
        <f t="shared" si="4"/>
        <v>24</v>
      </c>
      <c r="S68" s="298">
        <f t="shared" si="0"/>
        <v>41</v>
      </c>
      <c r="T68" s="298"/>
      <c r="U68" s="298"/>
      <c r="V68" s="299" t="str">
        <f t="shared" si="5"/>
        <v>D</v>
      </c>
    </row>
    <row r="69" spans="1:22" ht="25.8">
      <c r="A69" s="644">
        <f t="shared" si="6"/>
        <v>55</v>
      </c>
      <c r="B69" s="645" t="s">
        <v>179</v>
      </c>
      <c r="C69" s="645" t="s">
        <v>180</v>
      </c>
      <c r="D69" s="294">
        <v>21</v>
      </c>
      <c r="E69" s="646">
        <v>19</v>
      </c>
      <c r="F69" s="294"/>
      <c r="G69" s="647">
        <f t="shared" si="1"/>
        <v>16</v>
      </c>
      <c r="H69" s="294">
        <v>8</v>
      </c>
      <c r="I69" s="294">
        <v>10</v>
      </c>
      <c r="J69" s="294"/>
      <c r="K69" s="647">
        <f t="shared" si="2"/>
        <v>9</v>
      </c>
      <c r="L69" s="648">
        <f t="shared" si="3"/>
        <v>25</v>
      </c>
      <c r="M69" s="294">
        <v>5</v>
      </c>
      <c r="N69" s="294"/>
      <c r="O69" s="294">
        <v>3</v>
      </c>
      <c r="P69" s="294">
        <v>7</v>
      </c>
      <c r="Q69" s="294"/>
      <c r="R69" s="649">
        <f t="shared" si="4"/>
        <v>15</v>
      </c>
      <c r="S69" s="298">
        <f t="shared" si="0"/>
        <v>40</v>
      </c>
      <c r="T69" s="298"/>
      <c r="U69" s="298"/>
      <c r="V69" s="299" t="str">
        <f t="shared" si="5"/>
        <v>D</v>
      </c>
    </row>
    <row r="70" spans="1:22" ht="25.8">
      <c r="A70" s="644">
        <f t="shared" si="6"/>
        <v>56</v>
      </c>
      <c r="B70" s="645" t="s">
        <v>181</v>
      </c>
      <c r="C70" s="645" t="s">
        <v>182</v>
      </c>
      <c r="D70" s="294">
        <v>13</v>
      </c>
      <c r="E70" s="646">
        <v>17</v>
      </c>
      <c r="F70" s="294"/>
      <c r="G70" s="647">
        <f t="shared" si="1"/>
        <v>12</v>
      </c>
      <c r="H70" s="294">
        <v>9</v>
      </c>
      <c r="I70" s="294">
        <v>9</v>
      </c>
      <c r="J70" s="294"/>
      <c r="K70" s="647">
        <f t="shared" si="2"/>
        <v>9</v>
      </c>
      <c r="L70" s="648">
        <f t="shared" si="3"/>
        <v>21</v>
      </c>
      <c r="M70" s="294">
        <v>5</v>
      </c>
      <c r="N70" s="294"/>
      <c r="O70" s="294">
        <v>4</v>
      </c>
      <c r="P70" s="294"/>
      <c r="Q70" s="294">
        <v>11</v>
      </c>
      <c r="R70" s="649">
        <f t="shared" si="4"/>
        <v>20</v>
      </c>
      <c r="S70" s="298">
        <f t="shared" si="0"/>
        <v>41</v>
      </c>
      <c r="T70" s="298"/>
      <c r="U70" s="298"/>
      <c r="V70" s="299" t="str">
        <f t="shared" si="5"/>
        <v>D</v>
      </c>
    </row>
    <row r="71" spans="1:22" ht="25.8">
      <c r="A71" s="644">
        <f t="shared" si="6"/>
        <v>57</v>
      </c>
      <c r="B71" s="645" t="s">
        <v>183</v>
      </c>
      <c r="C71" s="645" t="s">
        <v>184</v>
      </c>
      <c r="D71" s="294">
        <v>10</v>
      </c>
      <c r="E71" s="646">
        <v>5</v>
      </c>
      <c r="F71" s="294"/>
      <c r="G71" s="647">
        <f t="shared" si="1"/>
        <v>6</v>
      </c>
      <c r="H71" s="294">
        <v>8</v>
      </c>
      <c r="I71" s="294">
        <v>9</v>
      </c>
      <c r="J71" s="294"/>
      <c r="K71" s="647">
        <f t="shared" si="2"/>
        <v>8.5</v>
      </c>
      <c r="L71" s="648">
        <f t="shared" si="3"/>
        <v>14.5</v>
      </c>
      <c r="M71" s="294">
        <v>4</v>
      </c>
      <c r="N71" s="294"/>
      <c r="O71" s="294">
        <v>2</v>
      </c>
      <c r="P71" s="294">
        <v>5</v>
      </c>
      <c r="Q71" s="294"/>
      <c r="R71" s="649">
        <f t="shared" si="4"/>
        <v>11</v>
      </c>
      <c r="S71" s="298">
        <f t="shared" si="0"/>
        <v>26</v>
      </c>
      <c r="T71" s="298"/>
      <c r="U71" s="298"/>
      <c r="V71" s="299" t="str">
        <f t="shared" si="5"/>
        <v>E</v>
      </c>
    </row>
    <row r="72" spans="1:22" ht="25.8">
      <c r="A72" s="644">
        <f t="shared" si="6"/>
        <v>58</v>
      </c>
      <c r="B72" s="645" t="s">
        <v>185</v>
      </c>
      <c r="C72" s="645" t="s">
        <v>186</v>
      </c>
      <c r="D72" s="294">
        <v>22</v>
      </c>
      <c r="E72" s="646">
        <v>17</v>
      </c>
      <c r="F72" s="294"/>
      <c r="G72" s="647">
        <f t="shared" si="1"/>
        <v>15.600000000000001</v>
      </c>
      <c r="H72" s="294">
        <v>9</v>
      </c>
      <c r="I72" s="294">
        <v>10</v>
      </c>
      <c r="J72" s="294"/>
      <c r="K72" s="647">
        <f t="shared" si="2"/>
        <v>9.5</v>
      </c>
      <c r="L72" s="648">
        <f t="shared" si="3"/>
        <v>25.1</v>
      </c>
      <c r="M72" s="294">
        <v>8</v>
      </c>
      <c r="N72" s="294">
        <v>3</v>
      </c>
      <c r="O72" s="294"/>
      <c r="P72" s="294"/>
      <c r="Q72" s="294">
        <v>5</v>
      </c>
      <c r="R72" s="649">
        <f t="shared" si="4"/>
        <v>16</v>
      </c>
      <c r="S72" s="298">
        <f t="shared" si="0"/>
        <v>41</v>
      </c>
      <c r="T72" s="298"/>
      <c r="U72" s="298"/>
      <c r="V72" s="299" t="str">
        <f t="shared" si="5"/>
        <v>D</v>
      </c>
    </row>
    <row r="73" spans="1:22" ht="25.8">
      <c r="A73" s="644">
        <f t="shared" si="6"/>
        <v>59</v>
      </c>
      <c r="B73" s="645" t="s">
        <v>187</v>
      </c>
      <c r="C73" s="645" t="s">
        <v>188</v>
      </c>
      <c r="D73" s="294">
        <v>15</v>
      </c>
      <c r="E73" s="646">
        <v>22</v>
      </c>
      <c r="F73" s="294"/>
      <c r="G73" s="647">
        <f t="shared" si="1"/>
        <v>14.8</v>
      </c>
      <c r="H73" s="294">
        <v>8</v>
      </c>
      <c r="I73" s="294">
        <v>10</v>
      </c>
      <c r="J73" s="294"/>
      <c r="K73" s="647">
        <f t="shared" si="2"/>
        <v>9</v>
      </c>
      <c r="L73" s="648">
        <f t="shared" si="3"/>
        <v>23.8</v>
      </c>
      <c r="M73" s="294">
        <v>16</v>
      </c>
      <c r="N73" s="294">
        <v>16</v>
      </c>
      <c r="O73" s="294">
        <v>17</v>
      </c>
      <c r="P73" s="294"/>
      <c r="Q73" s="294"/>
      <c r="R73" s="649">
        <f t="shared" si="4"/>
        <v>49</v>
      </c>
      <c r="S73" s="298">
        <f t="shared" si="0"/>
        <v>73</v>
      </c>
      <c r="T73" s="298"/>
      <c r="U73" s="298"/>
      <c r="V73" s="299" t="str">
        <f t="shared" si="5"/>
        <v>A</v>
      </c>
    </row>
    <row r="74" spans="1:22" ht="25.8">
      <c r="A74" s="644">
        <f t="shared" si="6"/>
        <v>60</v>
      </c>
      <c r="B74" s="645" t="s">
        <v>189</v>
      </c>
      <c r="C74" s="645" t="s">
        <v>190</v>
      </c>
      <c r="D74" s="294">
        <v>10</v>
      </c>
      <c r="E74" s="646">
        <v>11</v>
      </c>
      <c r="F74" s="294"/>
      <c r="G74" s="647">
        <f t="shared" si="1"/>
        <v>8.4</v>
      </c>
      <c r="H74" s="294">
        <v>10</v>
      </c>
      <c r="I74" s="294">
        <v>9</v>
      </c>
      <c r="J74" s="294"/>
      <c r="K74" s="647">
        <f t="shared" si="2"/>
        <v>9.5</v>
      </c>
      <c r="L74" s="648">
        <f t="shared" si="3"/>
        <v>17.899999999999999</v>
      </c>
      <c r="M74" s="294"/>
      <c r="N74" s="294"/>
      <c r="O74" s="294"/>
      <c r="P74" s="294"/>
      <c r="Q74" s="294"/>
      <c r="R74" s="649" t="str">
        <f t="shared" si="4"/>
        <v/>
      </c>
      <c r="S74" s="298">
        <f t="shared" si="0"/>
        <v>18</v>
      </c>
      <c r="T74" s="298"/>
      <c r="U74" s="298"/>
      <c r="V74" s="299" t="b">
        <f t="shared" si="5"/>
        <v>0</v>
      </c>
    </row>
    <row r="75" spans="1:22" ht="25.8">
      <c r="A75" s="644">
        <f t="shared" si="6"/>
        <v>61</v>
      </c>
      <c r="B75" s="645" t="s">
        <v>191</v>
      </c>
      <c r="C75" s="645" t="s">
        <v>192</v>
      </c>
      <c r="D75" s="294">
        <v>2</v>
      </c>
      <c r="E75" s="646">
        <v>6</v>
      </c>
      <c r="F75" s="294"/>
      <c r="G75" s="647">
        <f t="shared" si="1"/>
        <v>3.2</v>
      </c>
      <c r="H75" s="294">
        <v>9</v>
      </c>
      <c r="I75" s="294">
        <v>9</v>
      </c>
      <c r="J75" s="294"/>
      <c r="K75" s="647">
        <f t="shared" si="2"/>
        <v>9</v>
      </c>
      <c r="L75" s="648">
        <f t="shared" si="3"/>
        <v>12.2</v>
      </c>
      <c r="M75" s="294">
        <v>3</v>
      </c>
      <c r="N75" s="294">
        <v>5</v>
      </c>
      <c r="O75" s="294"/>
      <c r="P75" s="294"/>
      <c r="Q75" s="294">
        <v>3</v>
      </c>
      <c r="R75" s="649">
        <f t="shared" si="4"/>
        <v>11</v>
      </c>
      <c r="S75" s="298">
        <f t="shared" si="0"/>
        <v>23</v>
      </c>
      <c r="T75" s="298"/>
      <c r="U75" s="298"/>
      <c r="V75" s="299" t="str">
        <f t="shared" si="5"/>
        <v>E</v>
      </c>
    </row>
    <row r="76" spans="1:22" ht="25.8">
      <c r="A76" s="644">
        <f t="shared" si="6"/>
        <v>62</v>
      </c>
      <c r="B76" s="645" t="s">
        <v>193</v>
      </c>
      <c r="C76" s="645" t="s">
        <v>194</v>
      </c>
      <c r="D76" s="294">
        <v>18</v>
      </c>
      <c r="E76" s="646">
        <v>17</v>
      </c>
      <c r="F76" s="294"/>
      <c r="G76" s="647">
        <f t="shared" si="1"/>
        <v>14</v>
      </c>
      <c r="H76" s="294">
        <v>9</v>
      </c>
      <c r="I76" s="294">
        <v>10</v>
      </c>
      <c r="J76" s="294"/>
      <c r="K76" s="647">
        <f t="shared" si="2"/>
        <v>9.5</v>
      </c>
      <c r="L76" s="648">
        <f t="shared" si="3"/>
        <v>23.5</v>
      </c>
      <c r="M76" s="294">
        <v>11</v>
      </c>
      <c r="N76" s="294">
        <v>8</v>
      </c>
      <c r="O76" s="294"/>
      <c r="P76" s="294"/>
      <c r="Q76" s="294">
        <v>8</v>
      </c>
      <c r="R76" s="649">
        <f t="shared" si="4"/>
        <v>27</v>
      </c>
      <c r="S76" s="298">
        <f t="shared" si="0"/>
        <v>51</v>
      </c>
      <c r="T76" s="298"/>
      <c r="U76" s="298"/>
      <c r="V76" s="299" t="str">
        <f t="shared" si="5"/>
        <v>C</v>
      </c>
    </row>
    <row r="77" spans="1:22" ht="25.8">
      <c r="A77" s="644">
        <f t="shared" si="6"/>
        <v>63</v>
      </c>
      <c r="B77" s="645" t="s">
        <v>195</v>
      </c>
      <c r="C77" s="645" t="s">
        <v>196</v>
      </c>
      <c r="D77" s="294">
        <v>21</v>
      </c>
      <c r="E77" s="646">
        <v>22</v>
      </c>
      <c r="F77" s="294"/>
      <c r="G77" s="647">
        <f t="shared" si="1"/>
        <v>17.2</v>
      </c>
      <c r="H77" s="294">
        <v>10</v>
      </c>
      <c r="I77" s="294">
        <v>9</v>
      </c>
      <c r="J77" s="294"/>
      <c r="K77" s="647">
        <f t="shared" si="2"/>
        <v>9.5</v>
      </c>
      <c r="L77" s="648">
        <f t="shared" si="3"/>
        <v>26.7</v>
      </c>
      <c r="M77" s="294">
        <v>15</v>
      </c>
      <c r="N77" s="294">
        <v>13</v>
      </c>
      <c r="O77" s="294"/>
      <c r="P77" s="294">
        <v>20</v>
      </c>
      <c r="Q77" s="294"/>
      <c r="R77" s="649">
        <f t="shared" si="4"/>
        <v>48</v>
      </c>
      <c r="S77" s="298">
        <f t="shared" si="0"/>
        <v>75</v>
      </c>
      <c r="T77" s="298"/>
      <c r="U77" s="298"/>
      <c r="V77" s="299" t="str">
        <f t="shared" si="5"/>
        <v>A</v>
      </c>
    </row>
    <row r="78" spans="1:22" ht="25.8">
      <c r="A78" s="644">
        <f t="shared" si="6"/>
        <v>64</v>
      </c>
      <c r="B78" s="645" t="s">
        <v>197</v>
      </c>
      <c r="C78" s="645" t="s">
        <v>198</v>
      </c>
      <c r="D78" s="294">
        <v>5</v>
      </c>
      <c r="E78" s="646">
        <v>16</v>
      </c>
      <c r="F78" s="294"/>
      <c r="G78" s="647">
        <f t="shared" si="1"/>
        <v>8.4</v>
      </c>
      <c r="H78" s="294">
        <v>9</v>
      </c>
      <c r="I78" s="294">
        <v>10</v>
      </c>
      <c r="J78" s="294"/>
      <c r="K78" s="647">
        <f t="shared" si="2"/>
        <v>9.5</v>
      </c>
      <c r="L78" s="648">
        <f t="shared" si="3"/>
        <v>17.899999999999999</v>
      </c>
      <c r="M78" s="294">
        <v>13</v>
      </c>
      <c r="N78" s="294"/>
      <c r="O78" s="294">
        <v>7</v>
      </c>
      <c r="P78" s="294">
        <v>15</v>
      </c>
      <c r="Q78" s="294"/>
      <c r="R78" s="649">
        <f t="shared" si="4"/>
        <v>35</v>
      </c>
      <c r="S78" s="298">
        <f t="shared" si="0"/>
        <v>53</v>
      </c>
      <c r="T78" s="298"/>
      <c r="U78" s="298"/>
      <c r="V78" s="299" t="str">
        <f t="shared" si="5"/>
        <v>C</v>
      </c>
    </row>
    <row r="79" spans="1:22" ht="25.8">
      <c r="A79" s="644">
        <f t="shared" si="6"/>
        <v>65</v>
      </c>
      <c r="B79" s="645" t="s">
        <v>199</v>
      </c>
      <c r="C79" s="645" t="s">
        <v>200</v>
      </c>
      <c r="D79" s="294">
        <v>2</v>
      </c>
      <c r="E79" s="646">
        <v>25</v>
      </c>
      <c r="F79" s="294"/>
      <c r="G79" s="647">
        <f t="shared" si="1"/>
        <v>10.8</v>
      </c>
      <c r="H79" s="294">
        <v>10</v>
      </c>
      <c r="I79" s="294">
        <v>9</v>
      </c>
      <c r="J79" s="294"/>
      <c r="K79" s="647">
        <f t="shared" si="2"/>
        <v>9.5</v>
      </c>
      <c r="L79" s="648">
        <f t="shared" si="3"/>
        <v>20.3</v>
      </c>
      <c r="M79" s="294">
        <v>13</v>
      </c>
      <c r="N79" s="294">
        <v>15</v>
      </c>
      <c r="O79" s="294"/>
      <c r="P79" s="294"/>
      <c r="Q79" s="294">
        <v>10</v>
      </c>
      <c r="R79" s="649">
        <f t="shared" si="4"/>
        <v>38</v>
      </c>
      <c r="S79" s="298">
        <f t="shared" ref="S79:S122" si="7">IF(ROUNDDOWN(SUM($L79,$R79,0.5),0)&gt;0,ROUNDDOWN(SUM($L79,$R79,0.5),0),"")</f>
        <v>58</v>
      </c>
      <c r="T79" s="298"/>
      <c r="U79" s="298"/>
      <c r="V79" s="299" t="str">
        <f t="shared" si="5"/>
        <v>C</v>
      </c>
    </row>
    <row r="80" spans="1:22" ht="25.8">
      <c r="A80" s="644">
        <f t="shared" si="6"/>
        <v>66</v>
      </c>
      <c r="B80" s="645" t="s">
        <v>201</v>
      </c>
      <c r="C80" s="645" t="s">
        <v>202</v>
      </c>
      <c r="D80" s="294">
        <v>10</v>
      </c>
      <c r="E80" s="646">
        <v>12</v>
      </c>
      <c r="F80" s="294"/>
      <c r="G80" s="647">
        <f t="shared" ref="G80:G122" si="8">((D80+E80)/50)*20</f>
        <v>8.8000000000000007</v>
      </c>
      <c r="H80" s="294">
        <v>10</v>
      </c>
      <c r="I80" s="294">
        <v>9</v>
      </c>
      <c r="J80" s="294"/>
      <c r="K80" s="647">
        <f t="shared" ref="K80:K122" si="9">IF(COUNTA($H80:$J80)&gt;0,SUM($H80/$H$14,$I80/$I$14,$J80/$J$14)*$K$14/COUNTA($H80:$J80),0)</f>
        <v>9.5</v>
      </c>
      <c r="L80" s="648">
        <f t="shared" ref="L80:L122" si="10">IF(ROUNDDOWN(SUM($G80,$K80,0.05),1)&gt;0,ROUNDDOWN(SUM($G80,$K80,0.05),1),"")</f>
        <v>18.3</v>
      </c>
      <c r="M80" s="294">
        <v>13</v>
      </c>
      <c r="N80" s="294"/>
      <c r="O80" s="294"/>
      <c r="P80" s="294">
        <v>16</v>
      </c>
      <c r="Q80" s="294">
        <v>10</v>
      </c>
      <c r="R80" s="649">
        <f t="shared" ref="R80:R122" si="11">IF(OR(COUNTIF($M80:$Q80,"&gt;0")=0,COUNTA($M$14)=0),"",(IF(COUNTA($N80:$Q80)&lt;=2,SUM($M80:$Q80),IF(COUNTA($N80:$Q80)=3,SUM($M80:$Q80)-MIN($N80:$Q80),SUM($M80:$Q80)-MIN($N80:$Q80)-SMALL($N80:$Q80,2))))*7/(SUM($M$14:$O$14)/10))</f>
        <v>39</v>
      </c>
      <c r="S80" s="298">
        <f t="shared" si="7"/>
        <v>57</v>
      </c>
      <c r="T80" s="298"/>
      <c r="U80" s="298"/>
      <c r="V80" s="299" t="str">
        <f t="shared" ref="V80:V122" si="12">IF(AND(COUNTIF($M80:$Q80,"&gt;0")&gt;0),IF(OR($R80=0,$R80=""),"",IF($S80&gt;=70,"A",IF($S80&gt;=60,"B",IF($S80&gt;=50,"C",IF($S80&gt;=40,"D","E"))))))</f>
        <v>C</v>
      </c>
    </row>
    <row r="81" spans="1:22" ht="25.8">
      <c r="A81" s="644">
        <f t="shared" ref="A81:A122" si="13">SUM(A80+1)</f>
        <v>67</v>
      </c>
      <c r="B81" s="645" t="s">
        <v>203</v>
      </c>
      <c r="C81" s="645" t="s">
        <v>204</v>
      </c>
      <c r="D81" s="294">
        <v>15</v>
      </c>
      <c r="E81" s="646">
        <v>16</v>
      </c>
      <c r="F81" s="294"/>
      <c r="G81" s="647">
        <f t="shared" si="8"/>
        <v>12.4</v>
      </c>
      <c r="H81" s="294">
        <v>9</v>
      </c>
      <c r="I81" s="294">
        <v>10</v>
      </c>
      <c r="J81" s="294"/>
      <c r="K81" s="647">
        <f t="shared" si="9"/>
        <v>9.5</v>
      </c>
      <c r="L81" s="648">
        <f t="shared" si="10"/>
        <v>21.9</v>
      </c>
      <c r="M81" s="294">
        <v>11</v>
      </c>
      <c r="N81" s="294"/>
      <c r="O81" s="294">
        <v>3</v>
      </c>
      <c r="P81" s="294"/>
      <c r="Q81" s="294">
        <v>5</v>
      </c>
      <c r="R81" s="649">
        <f t="shared" si="11"/>
        <v>19</v>
      </c>
      <c r="S81" s="298">
        <f t="shared" si="7"/>
        <v>41</v>
      </c>
      <c r="T81" s="298"/>
      <c r="U81" s="298"/>
      <c r="V81" s="299" t="str">
        <f t="shared" si="12"/>
        <v>D</v>
      </c>
    </row>
    <row r="82" spans="1:22" ht="25.8">
      <c r="A82" s="644">
        <f t="shared" si="13"/>
        <v>68</v>
      </c>
      <c r="B82" s="645" t="s">
        <v>205</v>
      </c>
      <c r="C82" s="645" t="s">
        <v>206</v>
      </c>
      <c r="D82" s="294">
        <v>9</v>
      </c>
      <c r="E82" s="646">
        <v>22</v>
      </c>
      <c r="F82" s="294"/>
      <c r="G82" s="647">
        <f t="shared" si="8"/>
        <v>12.4</v>
      </c>
      <c r="H82" s="294">
        <v>8</v>
      </c>
      <c r="I82" s="294">
        <v>9</v>
      </c>
      <c r="J82" s="294"/>
      <c r="K82" s="647">
        <f t="shared" si="9"/>
        <v>8.5</v>
      </c>
      <c r="L82" s="648">
        <f t="shared" si="10"/>
        <v>20.9</v>
      </c>
      <c r="M82" s="294">
        <v>12</v>
      </c>
      <c r="N82" s="294">
        <v>10</v>
      </c>
      <c r="O82" s="294"/>
      <c r="P82" s="294">
        <v>9</v>
      </c>
      <c r="Q82" s="294"/>
      <c r="R82" s="649">
        <f t="shared" si="11"/>
        <v>31</v>
      </c>
      <c r="S82" s="298">
        <f t="shared" si="7"/>
        <v>52</v>
      </c>
      <c r="T82" s="298"/>
      <c r="U82" s="298"/>
      <c r="V82" s="299" t="str">
        <f t="shared" si="12"/>
        <v>C</v>
      </c>
    </row>
    <row r="83" spans="1:22" ht="25.8">
      <c r="A83" s="644">
        <f t="shared" si="13"/>
        <v>69</v>
      </c>
      <c r="B83" s="645" t="s">
        <v>207</v>
      </c>
      <c r="C83" s="645" t="s">
        <v>208</v>
      </c>
      <c r="D83" s="294">
        <v>23</v>
      </c>
      <c r="E83" s="646">
        <v>22</v>
      </c>
      <c r="F83" s="294"/>
      <c r="G83" s="647">
        <f t="shared" si="8"/>
        <v>18</v>
      </c>
      <c r="H83" s="294">
        <v>9</v>
      </c>
      <c r="I83" s="294">
        <v>9</v>
      </c>
      <c r="J83" s="294"/>
      <c r="K83" s="647">
        <f t="shared" si="9"/>
        <v>9</v>
      </c>
      <c r="L83" s="648">
        <f t="shared" si="10"/>
        <v>27</v>
      </c>
      <c r="M83" s="294">
        <v>21</v>
      </c>
      <c r="N83" s="294">
        <v>15</v>
      </c>
      <c r="O83" s="294">
        <v>15</v>
      </c>
      <c r="P83" s="294"/>
      <c r="Q83" s="294"/>
      <c r="R83" s="649">
        <f t="shared" si="11"/>
        <v>51</v>
      </c>
      <c r="S83" s="298">
        <f t="shared" si="7"/>
        <v>78</v>
      </c>
      <c r="T83" s="298"/>
      <c r="U83" s="298"/>
      <c r="V83" s="299" t="str">
        <f t="shared" si="12"/>
        <v>A</v>
      </c>
    </row>
    <row r="84" spans="1:22" ht="25.8">
      <c r="A84" s="644">
        <f t="shared" si="13"/>
        <v>70</v>
      </c>
      <c r="B84" s="645" t="s">
        <v>209</v>
      </c>
      <c r="C84" s="645" t="s">
        <v>210</v>
      </c>
      <c r="D84" s="294"/>
      <c r="E84" s="646"/>
      <c r="F84" s="294"/>
      <c r="G84" s="647">
        <f t="shared" si="8"/>
        <v>0</v>
      </c>
      <c r="H84" s="294"/>
      <c r="I84" s="294"/>
      <c r="J84" s="294"/>
      <c r="K84" s="647">
        <f t="shared" si="9"/>
        <v>0</v>
      </c>
      <c r="L84" s="648" t="str">
        <f t="shared" si="10"/>
        <v/>
      </c>
      <c r="M84" s="294"/>
      <c r="N84" s="294"/>
      <c r="O84" s="294"/>
      <c r="P84" s="294"/>
      <c r="Q84" s="294"/>
      <c r="R84" s="649" t="str">
        <f t="shared" si="11"/>
        <v/>
      </c>
      <c r="S84" s="298" t="str">
        <f t="shared" si="7"/>
        <v/>
      </c>
      <c r="T84" s="298"/>
      <c r="U84" s="298"/>
      <c r="V84" s="299" t="b">
        <f t="shared" si="12"/>
        <v>0</v>
      </c>
    </row>
    <row r="85" spans="1:22" ht="25.8">
      <c r="A85" s="644">
        <f t="shared" si="13"/>
        <v>71</v>
      </c>
      <c r="B85" s="645" t="s">
        <v>211</v>
      </c>
      <c r="C85" s="645" t="s">
        <v>212</v>
      </c>
      <c r="D85" s="294">
        <v>15</v>
      </c>
      <c r="E85" s="646">
        <v>14</v>
      </c>
      <c r="F85" s="294"/>
      <c r="G85" s="647">
        <f t="shared" si="8"/>
        <v>11.6</v>
      </c>
      <c r="H85" s="294">
        <v>9</v>
      </c>
      <c r="I85" s="294">
        <v>10</v>
      </c>
      <c r="J85" s="294"/>
      <c r="K85" s="647">
        <f t="shared" si="9"/>
        <v>9.5</v>
      </c>
      <c r="L85" s="648">
        <f t="shared" si="10"/>
        <v>21.1</v>
      </c>
      <c r="M85" s="294">
        <v>13</v>
      </c>
      <c r="N85" s="294"/>
      <c r="O85" s="294">
        <v>9</v>
      </c>
      <c r="P85" s="294">
        <v>7</v>
      </c>
      <c r="Q85" s="294"/>
      <c r="R85" s="649">
        <f t="shared" si="11"/>
        <v>29</v>
      </c>
      <c r="S85" s="298">
        <f t="shared" si="7"/>
        <v>50</v>
      </c>
      <c r="T85" s="298"/>
      <c r="U85" s="298"/>
      <c r="V85" s="299" t="str">
        <f t="shared" si="12"/>
        <v>C</v>
      </c>
    </row>
    <row r="86" spans="1:22" ht="25.8">
      <c r="A86" s="644">
        <f t="shared" si="13"/>
        <v>72</v>
      </c>
      <c r="B86" s="645" t="s">
        <v>213</v>
      </c>
      <c r="C86" s="645" t="s">
        <v>214</v>
      </c>
      <c r="D86" s="294">
        <v>16</v>
      </c>
      <c r="E86" s="646">
        <v>14</v>
      </c>
      <c r="F86" s="294"/>
      <c r="G86" s="647">
        <f t="shared" si="8"/>
        <v>12</v>
      </c>
      <c r="H86" s="294">
        <v>8</v>
      </c>
      <c r="I86" s="294">
        <v>10</v>
      </c>
      <c r="J86" s="294"/>
      <c r="K86" s="647">
        <f t="shared" si="9"/>
        <v>9</v>
      </c>
      <c r="L86" s="648">
        <f t="shared" si="10"/>
        <v>21</v>
      </c>
      <c r="M86" s="294">
        <v>13</v>
      </c>
      <c r="N86" s="294">
        <v>14</v>
      </c>
      <c r="O86" s="294"/>
      <c r="P86" s="294"/>
      <c r="Q86" s="294">
        <v>10</v>
      </c>
      <c r="R86" s="649">
        <f t="shared" si="11"/>
        <v>37</v>
      </c>
      <c r="S86" s="298">
        <f t="shared" si="7"/>
        <v>58</v>
      </c>
      <c r="T86" s="298"/>
      <c r="U86" s="298"/>
      <c r="V86" s="299" t="str">
        <f t="shared" si="12"/>
        <v>C</v>
      </c>
    </row>
    <row r="87" spans="1:22" ht="25.8">
      <c r="A87" s="644">
        <f t="shared" si="13"/>
        <v>73</v>
      </c>
      <c r="B87" s="645" t="s">
        <v>215</v>
      </c>
      <c r="C87" s="645" t="s">
        <v>216</v>
      </c>
      <c r="D87" s="294">
        <v>21</v>
      </c>
      <c r="E87" s="646">
        <v>11</v>
      </c>
      <c r="F87" s="294"/>
      <c r="G87" s="647">
        <f t="shared" si="8"/>
        <v>12.8</v>
      </c>
      <c r="H87" s="294">
        <v>9</v>
      </c>
      <c r="I87" s="294">
        <v>9</v>
      </c>
      <c r="J87" s="294"/>
      <c r="K87" s="647">
        <f t="shared" si="9"/>
        <v>9</v>
      </c>
      <c r="L87" s="648">
        <f t="shared" si="10"/>
        <v>21.8</v>
      </c>
      <c r="M87" s="294">
        <v>16</v>
      </c>
      <c r="N87" s="294"/>
      <c r="O87" s="294">
        <v>12</v>
      </c>
      <c r="P87" s="294">
        <v>12</v>
      </c>
      <c r="Q87" s="294"/>
      <c r="R87" s="649">
        <f t="shared" si="11"/>
        <v>40</v>
      </c>
      <c r="S87" s="298">
        <f t="shared" si="7"/>
        <v>62</v>
      </c>
      <c r="T87" s="298"/>
      <c r="U87" s="298"/>
      <c r="V87" s="299" t="str">
        <f t="shared" si="12"/>
        <v>B</v>
      </c>
    </row>
    <row r="88" spans="1:22" ht="25.8">
      <c r="A88" s="644">
        <f t="shared" si="13"/>
        <v>74</v>
      </c>
      <c r="B88" s="645" t="s">
        <v>217</v>
      </c>
      <c r="C88" s="645" t="s">
        <v>218</v>
      </c>
      <c r="D88" s="294">
        <v>17</v>
      </c>
      <c r="E88" s="646">
        <v>23</v>
      </c>
      <c r="F88" s="294"/>
      <c r="G88" s="647">
        <f t="shared" si="8"/>
        <v>16</v>
      </c>
      <c r="H88" s="294">
        <v>8</v>
      </c>
      <c r="I88" s="294">
        <v>10</v>
      </c>
      <c r="J88" s="294"/>
      <c r="K88" s="647">
        <f t="shared" si="9"/>
        <v>9</v>
      </c>
      <c r="L88" s="648">
        <f t="shared" si="10"/>
        <v>25</v>
      </c>
      <c r="M88" s="294">
        <v>10</v>
      </c>
      <c r="N88" s="294">
        <v>15</v>
      </c>
      <c r="O88" s="294"/>
      <c r="P88" s="294">
        <v>12</v>
      </c>
      <c r="Q88" s="294"/>
      <c r="R88" s="649">
        <f t="shared" si="11"/>
        <v>37</v>
      </c>
      <c r="S88" s="298">
        <f t="shared" si="7"/>
        <v>62</v>
      </c>
      <c r="T88" s="298"/>
      <c r="U88" s="298"/>
      <c r="V88" s="299" t="str">
        <f t="shared" si="12"/>
        <v>B</v>
      </c>
    </row>
    <row r="89" spans="1:22" ht="25.8">
      <c r="A89" s="644">
        <f t="shared" si="13"/>
        <v>75</v>
      </c>
      <c r="B89" s="645" t="s">
        <v>219</v>
      </c>
      <c r="C89" s="645" t="s">
        <v>220</v>
      </c>
      <c r="D89" s="294">
        <v>21</v>
      </c>
      <c r="E89" s="646">
        <v>9</v>
      </c>
      <c r="F89" s="294"/>
      <c r="G89" s="647">
        <f t="shared" si="8"/>
        <v>12</v>
      </c>
      <c r="H89" s="294">
        <v>10</v>
      </c>
      <c r="I89" s="294">
        <v>8</v>
      </c>
      <c r="J89" s="294"/>
      <c r="K89" s="647">
        <f t="shared" si="9"/>
        <v>9</v>
      </c>
      <c r="L89" s="648">
        <f t="shared" si="10"/>
        <v>21</v>
      </c>
      <c r="M89" s="294">
        <v>17</v>
      </c>
      <c r="N89" s="294">
        <v>16</v>
      </c>
      <c r="O89" s="294"/>
      <c r="P89" s="294">
        <v>14</v>
      </c>
      <c r="Q89" s="294"/>
      <c r="R89" s="649">
        <f t="shared" si="11"/>
        <v>47</v>
      </c>
      <c r="S89" s="298">
        <f t="shared" si="7"/>
        <v>68</v>
      </c>
      <c r="T89" s="298"/>
      <c r="U89" s="298"/>
      <c r="V89" s="299" t="str">
        <f t="shared" si="12"/>
        <v>B</v>
      </c>
    </row>
    <row r="90" spans="1:22" ht="25.8">
      <c r="A90" s="644">
        <f t="shared" si="13"/>
        <v>76</v>
      </c>
      <c r="B90" s="645" t="s">
        <v>221</v>
      </c>
      <c r="C90" s="645" t="s">
        <v>222</v>
      </c>
      <c r="D90" s="294">
        <v>14</v>
      </c>
      <c r="E90" s="646">
        <v>13</v>
      </c>
      <c r="F90" s="294"/>
      <c r="G90" s="647">
        <f t="shared" si="8"/>
        <v>10.8</v>
      </c>
      <c r="H90" s="294">
        <v>10</v>
      </c>
      <c r="I90" s="294">
        <v>9</v>
      </c>
      <c r="J90" s="294"/>
      <c r="K90" s="647">
        <f t="shared" si="9"/>
        <v>9.5</v>
      </c>
      <c r="L90" s="648">
        <f t="shared" si="10"/>
        <v>20.3</v>
      </c>
      <c r="M90" s="294">
        <v>15</v>
      </c>
      <c r="N90" s="294">
        <v>14</v>
      </c>
      <c r="O90" s="294"/>
      <c r="P90" s="294">
        <v>13</v>
      </c>
      <c r="Q90" s="294"/>
      <c r="R90" s="649">
        <f t="shared" si="11"/>
        <v>42</v>
      </c>
      <c r="S90" s="298">
        <f t="shared" si="7"/>
        <v>62</v>
      </c>
      <c r="T90" s="298"/>
      <c r="U90" s="298"/>
      <c r="V90" s="299" t="str">
        <f t="shared" si="12"/>
        <v>B</v>
      </c>
    </row>
    <row r="91" spans="1:22" ht="25.8">
      <c r="A91" s="644">
        <f t="shared" si="13"/>
        <v>77</v>
      </c>
      <c r="B91" s="645" t="s">
        <v>223</v>
      </c>
      <c r="C91" s="645" t="s">
        <v>224</v>
      </c>
      <c r="D91" s="294">
        <v>19</v>
      </c>
      <c r="E91" s="646">
        <v>19</v>
      </c>
      <c r="F91" s="294"/>
      <c r="G91" s="647">
        <f t="shared" si="8"/>
        <v>15.2</v>
      </c>
      <c r="H91" s="294">
        <v>10</v>
      </c>
      <c r="I91" s="294">
        <v>8</v>
      </c>
      <c r="J91" s="294"/>
      <c r="K91" s="647">
        <f t="shared" si="9"/>
        <v>9</v>
      </c>
      <c r="L91" s="648">
        <f t="shared" si="10"/>
        <v>24.2</v>
      </c>
      <c r="M91" s="294">
        <v>5</v>
      </c>
      <c r="N91" s="294">
        <v>15</v>
      </c>
      <c r="O91" s="294">
        <v>6</v>
      </c>
      <c r="P91" s="294"/>
      <c r="Q91" s="294"/>
      <c r="R91" s="649">
        <f t="shared" si="11"/>
        <v>26</v>
      </c>
      <c r="S91" s="298">
        <f t="shared" si="7"/>
        <v>50</v>
      </c>
      <c r="T91" s="298"/>
      <c r="U91" s="298"/>
      <c r="V91" s="299" t="str">
        <f t="shared" si="12"/>
        <v>C</v>
      </c>
    </row>
    <row r="92" spans="1:22" ht="25.8">
      <c r="A92" s="644">
        <f t="shared" si="13"/>
        <v>78</v>
      </c>
      <c r="B92" s="645" t="s">
        <v>225</v>
      </c>
      <c r="C92" s="645" t="s">
        <v>226</v>
      </c>
      <c r="D92" s="294">
        <v>14</v>
      </c>
      <c r="E92" s="646">
        <v>23</v>
      </c>
      <c r="F92" s="294"/>
      <c r="G92" s="647">
        <f t="shared" si="8"/>
        <v>14.8</v>
      </c>
      <c r="H92" s="294">
        <v>9</v>
      </c>
      <c r="I92" s="294">
        <v>9</v>
      </c>
      <c r="J92" s="294"/>
      <c r="K92" s="647">
        <f t="shared" si="9"/>
        <v>9</v>
      </c>
      <c r="L92" s="648">
        <f t="shared" si="10"/>
        <v>23.8</v>
      </c>
      <c r="M92" s="294">
        <v>20</v>
      </c>
      <c r="N92" s="294"/>
      <c r="O92" s="294">
        <v>14</v>
      </c>
      <c r="P92" s="294">
        <v>19</v>
      </c>
      <c r="Q92" s="294"/>
      <c r="R92" s="649">
        <f t="shared" si="11"/>
        <v>53</v>
      </c>
      <c r="S92" s="298">
        <f t="shared" si="7"/>
        <v>77</v>
      </c>
      <c r="T92" s="298"/>
      <c r="U92" s="298"/>
      <c r="V92" s="299" t="str">
        <f t="shared" si="12"/>
        <v>A</v>
      </c>
    </row>
    <row r="93" spans="1:22" ht="25.8">
      <c r="A93" s="644">
        <f t="shared" si="13"/>
        <v>79</v>
      </c>
      <c r="B93" s="645" t="s">
        <v>227</v>
      </c>
      <c r="C93" s="645" t="s">
        <v>228</v>
      </c>
      <c r="D93" s="294">
        <v>17</v>
      </c>
      <c r="E93" s="646">
        <v>22</v>
      </c>
      <c r="F93" s="294"/>
      <c r="G93" s="647">
        <f t="shared" si="8"/>
        <v>15.600000000000001</v>
      </c>
      <c r="H93" s="294">
        <v>10</v>
      </c>
      <c r="I93" s="294">
        <v>8</v>
      </c>
      <c r="J93" s="294"/>
      <c r="K93" s="647">
        <f t="shared" si="9"/>
        <v>9</v>
      </c>
      <c r="L93" s="648">
        <f t="shared" si="10"/>
        <v>24.6</v>
      </c>
      <c r="M93" s="294">
        <v>24</v>
      </c>
      <c r="N93" s="294"/>
      <c r="O93" s="294"/>
      <c r="P93" s="294">
        <v>10</v>
      </c>
      <c r="Q93" s="294">
        <v>15</v>
      </c>
      <c r="R93" s="649">
        <f t="shared" si="11"/>
        <v>49</v>
      </c>
      <c r="S93" s="298">
        <f t="shared" si="7"/>
        <v>74</v>
      </c>
      <c r="T93" s="298"/>
      <c r="U93" s="298"/>
      <c r="V93" s="299" t="str">
        <f t="shared" si="12"/>
        <v>A</v>
      </c>
    </row>
    <row r="94" spans="1:22" ht="25.8">
      <c r="A94" s="644">
        <f t="shared" si="13"/>
        <v>80</v>
      </c>
      <c r="B94" s="645" t="s">
        <v>229</v>
      </c>
      <c r="C94" s="645" t="s">
        <v>230</v>
      </c>
      <c r="D94" s="294"/>
      <c r="E94" s="646"/>
      <c r="F94" s="294"/>
      <c r="G94" s="647">
        <f t="shared" si="8"/>
        <v>0</v>
      </c>
      <c r="H94" s="294">
        <v>0</v>
      </c>
      <c r="I94" s="294"/>
      <c r="J94" s="294"/>
      <c r="K94" s="647">
        <f t="shared" si="9"/>
        <v>0</v>
      </c>
      <c r="L94" s="648" t="str">
        <f t="shared" si="10"/>
        <v/>
      </c>
      <c r="M94" s="294"/>
      <c r="N94" s="294"/>
      <c r="O94" s="294"/>
      <c r="P94" s="294"/>
      <c r="Q94" s="294"/>
      <c r="R94" s="649" t="str">
        <f t="shared" si="11"/>
        <v/>
      </c>
      <c r="S94" s="298" t="str">
        <f t="shared" si="7"/>
        <v/>
      </c>
      <c r="T94" s="298"/>
      <c r="U94" s="298"/>
      <c r="V94" s="299" t="b">
        <f t="shared" si="12"/>
        <v>0</v>
      </c>
    </row>
    <row r="95" spans="1:22" ht="25.8">
      <c r="A95" s="644">
        <f t="shared" si="13"/>
        <v>81</v>
      </c>
      <c r="B95" s="645" t="s">
        <v>231</v>
      </c>
      <c r="C95" s="645" t="s">
        <v>537</v>
      </c>
      <c r="D95" s="294">
        <v>10</v>
      </c>
      <c r="E95" s="646">
        <v>9</v>
      </c>
      <c r="F95" s="294"/>
      <c r="G95" s="647">
        <f t="shared" si="8"/>
        <v>7.6</v>
      </c>
      <c r="H95" s="294">
        <v>9</v>
      </c>
      <c r="I95" s="294">
        <v>10</v>
      </c>
      <c r="J95" s="294"/>
      <c r="K95" s="647">
        <f t="shared" si="9"/>
        <v>9.5</v>
      </c>
      <c r="L95" s="648">
        <f t="shared" si="10"/>
        <v>17.100000000000001</v>
      </c>
      <c r="M95" s="294">
        <v>4</v>
      </c>
      <c r="N95" s="294">
        <v>1</v>
      </c>
      <c r="O95" s="294"/>
      <c r="P95" s="294"/>
      <c r="Q95" s="294">
        <v>1</v>
      </c>
      <c r="R95" s="649">
        <f t="shared" si="11"/>
        <v>6</v>
      </c>
      <c r="S95" s="298">
        <f t="shared" si="7"/>
        <v>23</v>
      </c>
      <c r="T95" s="298"/>
      <c r="U95" s="298"/>
      <c r="V95" s="299" t="str">
        <f t="shared" si="12"/>
        <v>E</v>
      </c>
    </row>
    <row r="96" spans="1:22" ht="25.8">
      <c r="A96" s="644">
        <f t="shared" si="13"/>
        <v>82</v>
      </c>
      <c r="B96" s="650" t="s">
        <v>233</v>
      </c>
      <c r="C96" s="650" t="s">
        <v>538</v>
      </c>
      <c r="D96" s="294">
        <v>3</v>
      </c>
      <c r="E96" s="646">
        <v>2</v>
      </c>
      <c r="F96" s="651"/>
      <c r="G96" s="647">
        <f t="shared" si="8"/>
        <v>2</v>
      </c>
      <c r="H96" s="294">
        <v>8</v>
      </c>
      <c r="I96" s="294">
        <v>9</v>
      </c>
      <c r="J96" s="651"/>
      <c r="K96" s="652">
        <f>IF(COUNTA($H96:$J96)&gt;0,SUM($H96/$H$14,$I96/$I$14,$J96/$J$14)*$K$14/COUNTA($H96:$J96),0)</f>
        <v>8.5</v>
      </c>
      <c r="L96" s="648">
        <f>IF(ROUNDDOWN(SUM($G96,$K96,0.05),1)&gt;0,ROUNDDOWN(SUM($G96,$K96,0.05),1),"")</f>
        <v>10.5</v>
      </c>
      <c r="M96" s="651">
        <v>5</v>
      </c>
      <c r="N96" s="651">
        <v>2</v>
      </c>
      <c r="O96" s="651">
        <v>2</v>
      </c>
      <c r="P96" s="651"/>
      <c r="Q96" s="651"/>
      <c r="R96" s="653">
        <f>IF(OR(COUNTIF($M96:$Q96,"&gt;0")=0,COUNTA($M$14)=0),"",(IF(COUNTA($N96:$Q96)&lt;=2,SUM($M96:$Q96),IF(COUNTA($N96:$Q96)=3,SUM($M96:$Q96)-MIN($N96:$Q96),SUM($M96:$Q96)-MIN($N96:$Q96)-SMALL($N96:$Q96,2))))*7/(SUM($M$14:$O$14)/10))</f>
        <v>9</v>
      </c>
      <c r="S96" s="298">
        <f>IF(ROUNDDOWN(SUM($L96,$R96,0.5),0)&gt;0,ROUNDDOWN(SUM($L96,$R96,0.5),0),"")</f>
        <v>20</v>
      </c>
      <c r="T96" s="654"/>
      <c r="U96" s="654"/>
      <c r="V96" s="655" t="str">
        <f>IF(AND(COUNTIF($M96:$Q96,"&gt;0")&gt;0),IF(OR($R96=0,$R96=""),"",IF($S96&gt;=70,"A",IF($S96&gt;=60,"B",IF($S96&gt;=50,"C",IF($S96&gt;=40,"D","E"))))))</f>
        <v>E</v>
      </c>
    </row>
    <row r="97" spans="1:22" ht="25.8">
      <c r="A97" s="644">
        <f t="shared" si="13"/>
        <v>83</v>
      </c>
      <c r="B97" s="645" t="s">
        <v>267</v>
      </c>
      <c r="C97" s="645" t="s">
        <v>268</v>
      </c>
      <c r="D97" s="294"/>
      <c r="E97" s="646"/>
      <c r="F97" s="294"/>
      <c r="G97" s="647">
        <f t="shared" si="8"/>
        <v>0</v>
      </c>
      <c r="H97" s="294"/>
      <c r="I97" s="294"/>
      <c r="J97" s="294"/>
      <c r="K97" s="647">
        <f t="shared" si="9"/>
        <v>0</v>
      </c>
      <c r="L97" s="648" t="str">
        <f t="shared" si="10"/>
        <v/>
      </c>
      <c r="M97" s="294"/>
      <c r="N97" s="294"/>
      <c r="O97" s="294"/>
      <c r="P97" s="294"/>
      <c r="Q97" s="294"/>
      <c r="R97" s="649" t="str">
        <f t="shared" si="11"/>
        <v/>
      </c>
      <c r="S97" s="298" t="str">
        <f t="shared" si="7"/>
        <v/>
      </c>
      <c r="T97" s="298"/>
      <c r="U97" s="298"/>
      <c r="V97" s="299" t="b">
        <f t="shared" si="12"/>
        <v>0</v>
      </c>
    </row>
    <row r="98" spans="1:22" ht="25.8">
      <c r="A98" s="644">
        <f t="shared" si="13"/>
        <v>84</v>
      </c>
      <c r="B98" s="645" t="s">
        <v>235</v>
      </c>
      <c r="C98" s="645" t="s">
        <v>236</v>
      </c>
      <c r="D98" s="294">
        <v>13</v>
      </c>
      <c r="E98" s="646">
        <v>20</v>
      </c>
      <c r="F98" s="294"/>
      <c r="G98" s="647">
        <f t="shared" si="8"/>
        <v>13.200000000000001</v>
      </c>
      <c r="H98" s="294">
        <v>10</v>
      </c>
      <c r="I98" s="294">
        <v>9</v>
      </c>
      <c r="J98" s="294"/>
      <c r="K98" s="647">
        <f t="shared" si="9"/>
        <v>9.5</v>
      </c>
      <c r="L98" s="648">
        <f t="shared" si="10"/>
        <v>22.7</v>
      </c>
      <c r="M98" s="294">
        <v>19</v>
      </c>
      <c r="N98" s="294">
        <v>17</v>
      </c>
      <c r="O98" s="294"/>
      <c r="P98" s="294"/>
      <c r="Q98" s="294">
        <v>12</v>
      </c>
      <c r="R98" s="649">
        <f t="shared" si="11"/>
        <v>48</v>
      </c>
      <c r="S98" s="298">
        <f t="shared" si="7"/>
        <v>71</v>
      </c>
      <c r="T98" s="298"/>
      <c r="U98" s="298"/>
      <c r="V98" s="299" t="str">
        <f t="shared" si="12"/>
        <v>A</v>
      </c>
    </row>
    <row r="99" spans="1:22" ht="25.8">
      <c r="A99" s="644">
        <f t="shared" si="13"/>
        <v>85</v>
      </c>
      <c r="B99" s="645" t="s">
        <v>237</v>
      </c>
      <c r="C99" s="645" t="s">
        <v>539</v>
      </c>
      <c r="D99" s="294">
        <v>1</v>
      </c>
      <c r="E99" s="646">
        <v>10</v>
      </c>
      <c r="F99" s="294"/>
      <c r="G99" s="647">
        <f t="shared" si="8"/>
        <v>4.4000000000000004</v>
      </c>
      <c r="H99" s="294">
        <v>10</v>
      </c>
      <c r="I99" s="294">
        <v>8</v>
      </c>
      <c r="J99" s="294"/>
      <c r="K99" s="647">
        <f>IF(COUNTA($H99:$J99)&gt;0,SUM($H99/$H$14,$I99/$I$14,$J99/$J$14)*$K$14/COUNTA($H99:$J99),0)</f>
        <v>9</v>
      </c>
      <c r="L99" s="648">
        <f>IF(ROUNDDOWN(SUM($G99,$K99,0.05),1)&gt;0,ROUNDDOWN(SUM($G99,$K99,0.05),1),"")</f>
        <v>13.4</v>
      </c>
      <c r="M99" s="294">
        <v>5</v>
      </c>
      <c r="N99" s="294">
        <v>5</v>
      </c>
      <c r="O99" s="294">
        <v>2</v>
      </c>
      <c r="P99" s="294"/>
      <c r="Q99" s="294"/>
      <c r="R99" s="649">
        <f>IF(OR(COUNTIF($M99:$Q99,"&gt;0")=0,COUNTA($M$14)=0),"",(IF(COUNTA($N99:$Q99)&lt;=2,SUM($M99:$Q99),IF(COUNTA($N99:$Q99)=3,SUM($M99:$Q99)-MIN($N99:$Q99),SUM($M99:$Q99)-MIN($N99:$Q99)-SMALL($N99:$Q99,2))))*7/(SUM($M$14:$O$14)/10))</f>
        <v>12</v>
      </c>
      <c r="S99" s="298">
        <f>IF(ROUNDDOWN(SUM($L99,$R99,0.5),0)&gt;0,ROUNDDOWN(SUM($L99,$R99,0.5),0),"")</f>
        <v>25</v>
      </c>
      <c r="T99" s="298"/>
      <c r="U99" s="298"/>
      <c r="V99" s="299" t="str">
        <f>IF(AND(COUNTIF($M99:$Q99,"&gt;0")&gt;0),IF(OR($R99=0,$R99=""),"",IF($S99&gt;=70,"A",IF($S99&gt;=60,"B",IF($S99&gt;=50,"C",IF($S99&gt;=40,"D","E"))))))</f>
        <v>E</v>
      </c>
    </row>
    <row r="100" spans="1:22" ht="25.8">
      <c r="A100" s="644">
        <f t="shared" si="13"/>
        <v>86</v>
      </c>
      <c r="B100" s="645" t="s">
        <v>239</v>
      </c>
      <c r="C100" s="645" t="s">
        <v>240</v>
      </c>
      <c r="D100" s="294">
        <v>17</v>
      </c>
      <c r="E100" s="646">
        <v>16</v>
      </c>
      <c r="F100" s="294"/>
      <c r="G100" s="647">
        <f t="shared" si="8"/>
        <v>13.200000000000001</v>
      </c>
      <c r="H100" s="294">
        <v>8</v>
      </c>
      <c r="I100" s="294">
        <v>9</v>
      </c>
      <c r="J100" s="294"/>
      <c r="K100" s="647">
        <f t="shared" si="9"/>
        <v>8.5</v>
      </c>
      <c r="L100" s="648">
        <f t="shared" si="10"/>
        <v>21.7</v>
      </c>
      <c r="M100" s="294">
        <v>17</v>
      </c>
      <c r="N100" s="294">
        <v>13</v>
      </c>
      <c r="O100" s="294"/>
      <c r="P100" s="294">
        <v>11</v>
      </c>
      <c r="Q100" s="294"/>
      <c r="R100" s="649">
        <f t="shared" si="11"/>
        <v>41</v>
      </c>
      <c r="S100" s="298">
        <f t="shared" si="7"/>
        <v>63</v>
      </c>
      <c r="T100" s="298"/>
      <c r="U100" s="298"/>
      <c r="V100" s="299" t="str">
        <f t="shared" si="12"/>
        <v>B</v>
      </c>
    </row>
    <row r="101" spans="1:22" ht="25.8">
      <c r="A101" s="644">
        <f t="shared" si="13"/>
        <v>87</v>
      </c>
      <c r="B101" s="645" t="s">
        <v>241</v>
      </c>
      <c r="C101" s="645" t="s">
        <v>242</v>
      </c>
      <c r="D101" s="294">
        <v>1</v>
      </c>
      <c r="E101" s="646">
        <v>9</v>
      </c>
      <c r="F101" s="294"/>
      <c r="G101" s="647">
        <f t="shared" si="8"/>
        <v>4</v>
      </c>
      <c r="H101" s="294">
        <v>10</v>
      </c>
      <c r="I101" s="294">
        <v>9</v>
      </c>
      <c r="J101" s="294"/>
      <c r="K101" s="647">
        <f t="shared" si="9"/>
        <v>9.5</v>
      </c>
      <c r="L101" s="648">
        <f t="shared" si="10"/>
        <v>13.5</v>
      </c>
      <c r="M101" s="294"/>
      <c r="N101" s="294"/>
      <c r="O101" s="294"/>
      <c r="P101" s="294"/>
      <c r="Q101" s="294"/>
      <c r="R101" s="649" t="str">
        <f t="shared" si="11"/>
        <v/>
      </c>
      <c r="S101" s="298">
        <f t="shared" si="7"/>
        <v>14</v>
      </c>
      <c r="T101" s="298"/>
      <c r="U101" s="298"/>
      <c r="V101" s="299" t="b">
        <f t="shared" si="12"/>
        <v>0</v>
      </c>
    </row>
    <row r="102" spans="1:22" ht="25.8">
      <c r="A102" s="644">
        <f t="shared" si="13"/>
        <v>88</v>
      </c>
      <c r="B102" s="645" t="s">
        <v>243</v>
      </c>
      <c r="C102" s="645" t="s">
        <v>244</v>
      </c>
      <c r="D102" s="294">
        <v>18</v>
      </c>
      <c r="E102" s="646">
        <v>17</v>
      </c>
      <c r="F102" s="294"/>
      <c r="G102" s="647">
        <f t="shared" si="8"/>
        <v>14</v>
      </c>
      <c r="H102" s="294">
        <v>10</v>
      </c>
      <c r="I102" s="294">
        <v>10</v>
      </c>
      <c r="J102" s="294"/>
      <c r="K102" s="647">
        <f t="shared" si="9"/>
        <v>10</v>
      </c>
      <c r="L102" s="648">
        <f t="shared" si="10"/>
        <v>24</v>
      </c>
      <c r="M102" s="294">
        <v>7</v>
      </c>
      <c r="N102" s="294">
        <v>9</v>
      </c>
      <c r="O102" s="294"/>
      <c r="P102" s="294">
        <v>3</v>
      </c>
      <c r="Q102" s="294"/>
      <c r="R102" s="649">
        <f t="shared" si="11"/>
        <v>19</v>
      </c>
      <c r="S102" s="298">
        <f t="shared" si="7"/>
        <v>43</v>
      </c>
      <c r="T102" s="298"/>
      <c r="U102" s="298"/>
      <c r="V102" s="299" t="str">
        <f t="shared" si="12"/>
        <v>D</v>
      </c>
    </row>
    <row r="103" spans="1:22" ht="25.8">
      <c r="A103" s="644">
        <f t="shared" si="13"/>
        <v>89</v>
      </c>
      <c r="B103" s="645" t="s">
        <v>245</v>
      </c>
      <c r="C103" s="645" t="s">
        <v>246</v>
      </c>
      <c r="D103" s="294">
        <v>21</v>
      </c>
      <c r="E103" s="646">
        <v>19</v>
      </c>
      <c r="F103" s="294"/>
      <c r="G103" s="647">
        <f t="shared" si="8"/>
        <v>16</v>
      </c>
      <c r="H103" s="294">
        <v>9</v>
      </c>
      <c r="I103" s="294">
        <v>8</v>
      </c>
      <c r="J103" s="294"/>
      <c r="K103" s="647">
        <f t="shared" si="9"/>
        <v>8.5</v>
      </c>
      <c r="L103" s="648">
        <f t="shared" si="10"/>
        <v>24.5</v>
      </c>
      <c r="M103" s="294">
        <v>16</v>
      </c>
      <c r="N103" s="294">
        <v>12</v>
      </c>
      <c r="O103" s="294"/>
      <c r="P103" s="294"/>
      <c r="Q103" s="294">
        <v>8</v>
      </c>
      <c r="R103" s="649">
        <f t="shared" si="11"/>
        <v>36</v>
      </c>
      <c r="S103" s="298">
        <f t="shared" si="7"/>
        <v>61</v>
      </c>
      <c r="T103" s="298"/>
      <c r="U103" s="298"/>
      <c r="V103" s="299" t="str">
        <f t="shared" si="12"/>
        <v>B</v>
      </c>
    </row>
    <row r="104" spans="1:22" ht="25.8">
      <c r="A104" s="644">
        <f t="shared" si="13"/>
        <v>90</v>
      </c>
      <c r="B104" s="645" t="s">
        <v>247</v>
      </c>
      <c r="C104" s="645" t="s">
        <v>248</v>
      </c>
      <c r="D104" s="294">
        <v>18</v>
      </c>
      <c r="E104" s="646">
        <v>20</v>
      </c>
      <c r="F104" s="294"/>
      <c r="G104" s="647">
        <f t="shared" si="8"/>
        <v>15.2</v>
      </c>
      <c r="H104" s="294">
        <v>10</v>
      </c>
      <c r="I104" s="294">
        <v>9</v>
      </c>
      <c r="J104" s="294"/>
      <c r="K104" s="647">
        <f t="shared" si="9"/>
        <v>9.5</v>
      </c>
      <c r="L104" s="648">
        <f t="shared" si="10"/>
        <v>24.7</v>
      </c>
      <c r="M104" s="294">
        <v>5</v>
      </c>
      <c r="N104" s="294">
        <v>7</v>
      </c>
      <c r="O104" s="294"/>
      <c r="P104" s="294">
        <v>3</v>
      </c>
      <c r="Q104" s="294"/>
      <c r="R104" s="649">
        <f t="shared" si="11"/>
        <v>15</v>
      </c>
      <c r="S104" s="298">
        <f t="shared" si="7"/>
        <v>40</v>
      </c>
      <c r="T104" s="298"/>
      <c r="U104" s="298"/>
      <c r="V104" s="299" t="str">
        <f t="shared" si="12"/>
        <v>D</v>
      </c>
    </row>
    <row r="105" spans="1:22" ht="25.8">
      <c r="A105" s="644">
        <f t="shared" si="13"/>
        <v>91</v>
      </c>
      <c r="B105" s="645" t="s">
        <v>249</v>
      </c>
      <c r="C105" s="645" t="s">
        <v>250</v>
      </c>
      <c r="D105" s="294">
        <v>8</v>
      </c>
      <c r="E105" s="646">
        <v>18</v>
      </c>
      <c r="F105" s="294"/>
      <c r="G105" s="647">
        <f t="shared" si="8"/>
        <v>10.4</v>
      </c>
      <c r="H105" s="294">
        <v>9</v>
      </c>
      <c r="I105" s="294">
        <v>8</v>
      </c>
      <c r="J105" s="294"/>
      <c r="K105" s="647">
        <f t="shared" si="9"/>
        <v>8.5</v>
      </c>
      <c r="L105" s="648">
        <f t="shared" si="10"/>
        <v>18.899999999999999</v>
      </c>
      <c r="M105" s="294">
        <v>14</v>
      </c>
      <c r="N105" s="294"/>
      <c r="O105" s="294">
        <v>11</v>
      </c>
      <c r="P105" s="294">
        <v>7</v>
      </c>
      <c r="Q105" s="294"/>
      <c r="R105" s="649">
        <f t="shared" si="11"/>
        <v>32</v>
      </c>
      <c r="S105" s="298">
        <f t="shared" si="7"/>
        <v>51</v>
      </c>
      <c r="T105" s="298"/>
      <c r="U105" s="298"/>
      <c r="V105" s="299" t="str">
        <f t="shared" si="12"/>
        <v>C</v>
      </c>
    </row>
    <row r="106" spans="1:22" ht="25.8">
      <c r="A106" s="644">
        <f t="shared" si="13"/>
        <v>92</v>
      </c>
      <c r="B106" s="645" t="s">
        <v>251</v>
      </c>
      <c r="C106" s="645" t="s">
        <v>252</v>
      </c>
      <c r="D106" s="294">
        <v>20</v>
      </c>
      <c r="E106" s="646">
        <v>18</v>
      </c>
      <c r="F106" s="294"/>
      <c r="G106" s="647">
        <f t="shared" si="8"/>
        <v>15.2</v>
      </c>
      <c r="H106" s="294">
        <v>8</v>
      </c>
      <c r="I106" s="294">
        <v>9</v>
      </c>
      <c r="J106" s="294"/>
      <c r="K106" s="647">
        <f t="shared" si="9"/>
        <v>8.5</v>
      </c>
      <c r="L106" s="648">
        <f t="shared" si="10"/>
        <v>23.7</v>
      </c>
      <c r="M106" s="294">
        <v>5</v>
      </c>
      <c r="N106" s="294"/>
      <c r="O106" s="294">
        <v>12</v>
      </c>
      <c r="P106" s="294">
        <v>11</v>
      </c>
      <c r="Q106" s="294"/>
      <c r="R106" s="649">
        <f t="shared" si="11"/>
        <v>28</v>
      </c>
      <c r="S106" s="298">
        <f t="shared" si="7"/>
        <v>52</v>
      </c>
      <c r="T106" s="298"/>
      <c r="U106" s="298"/>
      <c r="V106" s="299" t="str">
        <f t="shared" si="12"/>
        <v>C</v>
      </c>
    </row>
    <row r="107" spans="1:22" ht="25.8">
      <c r="A107" s="644">
        <f t="shared" si="13"/>
        <v>93</v>
      </c>
      <c r="B107" s="645" t="s">
        <v>253</v>
      </c>
      <c r="C107" s="645" t="s">
        <v>254</v>
      </c>
      <c r="D107" s="294">
        <v>1</v>
      </c>
      <c r="E107" s="646">
        <v>9</v>
      </c>
      <c r="F107" s="294"/>
      <c r="G107" s="647">
        <f t="shared" si="8"/>
        <v>4</v>
      </c>
      <c r="H107" s="294">
        <v>10</v>
      </c>
      <c r="I107" s="294">
        <v>10</v>
      </c>
      <c r="J107" s="294"/>
      <c r="K107" s="647">
        <f t="shared" si="9"/>
        <v>10</v>
      </c>
      <c r="L107" s="648">
        <f t="shared" si="10"/>
        <v>14</v>
      </c>
      <c r="M107" s="294"/>
      <c r="N107" s="294"/>
      <c r="O107" s="294"/>
      <c r="P107" s="294"/>
      <c r="Q107" s="294"/>
      <c r="R107" s="649" t="str">
        <f t="shared" si="11"/>
        <v/>
      </c>
      <c r="S107" s="298">
        <f t="shared" si="7"/>
        <v>14</v>
      </c>
      <c r="T107" s="298"/>
      <c r="U107" s="298"/>
      <c r="V107" s="299" t="b">
        <f t="shared" si="12"/>
        <v>0</v>
      </c>
    </row>
    <row r="108" spans="1:22" ht="25.8">
      <c r="A108" s="644">
        <f t="shared" si="13"/>
        <v>94</v>
      </c>
      <c r="B108" s="645" t="s">
        <v>255</v>
      </c>
      <c r="C108" s="645" t="s">
        <v>256</v>
      </c>
      <c r="D108" s="294">
        <v>16</v>
      </c>
      <c r="E108" s="646">
        <v>10</v>
      </c>
      <c r="F108" s="294"/>
      <c r="G108" s="647">
        <f t="shared" si="8"/>
        <v>10.4</v>
      </c>
      <c r="H108" s="294">
        <v>9</v>
      </c>
      <c r="I108" s="294">
        <v>10</v>
      </c>
      <c r="J108" s="294"/>
      <c r="K108" s="647">
        <f t="shared" si="9"/>
        <v>9.5</v>
      </c>
      <c r="L108" s="648">
        <f t="shared" si="10"/>
        <v>19.899999999999999</v>
      </c>
      <c r="M108" s="294">
        <v>15</v>
      </c>
      <c r="N108" s="294"/>
      <c r="O108" s="294">
        <v>15</v>
      </c>
      <c r="P108" s="294">
        <v>10</v>
      </c>
      <c r="Q108" s="294"/>
      <c r="R108" s="649">
        <f t="shared" si="11"/>
        <v>40</v>
      </c>
      <c r="S108" s="298">
        <f t="shared" si="7"/>
        <v>60</v>
      </c>
      <c r="T108" s="298"/>
      <c r="U108" s="298"/>
      <c r="V108" s="299" t="str">
        <f t="shared" si="12"/>
        <v>B</v>
      </c>
    </row>
    <row r="109" spans="1:22" ht="25.8">
      <c r="A109" s="644">
        <f t="shared" si="13"/>
        <v>95</v>
      </c>
      <c r="B109" s="645" t="s">
        <v>257</v>
      </c>
      <c r="C109" s="645" t="s">
        <v>258</v>
      </c>
      <c r="D109" s="294">
        <v>21</v>
      </c>
      <c r="E109" s="646">
        <v>15</v>
      </c>
      <c r="F109" s="294"/>
      <c r="G109" s="647">
        <f t="shared" si="8"/>
        <v>14.399999999999999</v>
      </c>
      <c r="H109" s="294">
        <v>10</v>
      </c>
      <c r="I109" s="294">
        <v>10</v>
      </c>
      <c r="J109" s="294"/>
      <c r="K109" s="647">
        <f t="shared" si="9"/>
        <v>10</v>
      </c>
      <c r="L109" s="648">
        <f t="shared" si="10"/>
        <v>24.4</v>
      </c>
      <c r="M109" s="294">
        <v>15</v>
      </c>
      <c r="N109" s="294"/>
      <c r="O109" s="294">
        <v>7</v>
      </c>
      <c r="P109" s="294">
        <v>8</v>
      </c>
      <c r="Q109" s="294"/>
      <c r="R109" s="649">
        <f t="shared" si="11"/>
        <v>30</v>
      </c>
      <c r="S109" s="298">
        <f t="shared" si="7"/>
        <v>54</v>
      </c>
      <c r="T109" s="298"/>
      <c r="U109" s="298"/>
      <c r="V109" s="299" t="str">
        <f t="shared" si="12"/>
        <v>C</v>
      </c>
    </row>
    <row r="110" spans="1:22" ht="25.8">
      <c r="A110" s="644">
        <f t="shared" si="13"/>
        <v>96</v>
      </c>
      <c r="B110" s="645" t="s">
        <v>259</v>
      </c>
      <c r="C110" s="645" t="s">
        <v>260</v>
      </c>
      <c r="D110" s="294">
        <v>1</v>
      </c>
      <c r="E110" s="646">
        <v>8</v>
      </c>
      <c r="F110" s="294"/>
      <c r="G110" s="647">
        <f t="shared" si="8"/>
        <v>3.5999999999999996</v>
      </c>
      <c r="H110" s="294">
        <v>10</v>
      </c>
      <c r="I110" s="294">
        <v>9</v>
      </c>
      <c r="J110" s="294"/>
      <c r="K110" s="647">
        <f t="shared" si="9"/>
        <v>9.5</v>
      </c>
      <c r="L110" s="648">
        <f t="shared" si="10"/>
        <v>13.1</v>
      </c>
      <c r="M110" s="294">
        <v>3</v>
      </c>
      <c r="N110" s="294">
        <v>1</v>
      </c>
      <c r="O110" s="294"/>
      <c r="P110" s="294"/>
      <c r="Q110" s="294"/>
      <c r="R110" s="649">
        <f t="shared" si="11"/>
        <v>4</v>
      </c>
      <c r="S110" s="298">
        <f t="shared" si="7"/>
        <v>17</v>
      </c>
      <c r="T110" s="298"/>
      <c r="U110" s="298"/>
      <c r="V110" s="299" t="str">
        <f t="shared" si="12"/>
        <v>E</v>
      </c>
    </row>
    <row r="111" spans="1:22" ht="25.8">
      <c r="A111" s="644">
        <f t="shared" si="13"/>
        <v>97</v>
      </c>
      <c r="B111" s="645" t="s">
        <v>261</v>
      </c>
      <c r="C111" s="645" t="s">
        <v>262</v>
      </c>
      <c r="D111" s="294">
        <v>15</v>
      </c>
      <c r="E111" s="646">
        <v>22</v>
      </c>
      <c r="F111" s="294"/>
      <c r="G111" s="647">
        <f t="shared" si="8"/>
        <v>14.8</v>
      </c>
      <c r="H111" s="294">
        <v>9</v>
      </c>
      <c r="I111" s="294">
        <v>9</v>
      </c>
      <c r="J111" s="294"/>
      <c r="K111" s="647">
        <f t="shared" si="9"/>
        <v>9</v>
      </c>
      <c r="L111" s="648">
        <f t="shared" si="10"/>
        <v>23.8</v>
      </c>
      <c r="M111" s="294">
        <v>20</v>
      </c>
      <c r="N111" s="294"/>
      <c r="O111" s="294">
        <v>12</v>
      </c>
      <c r="P111" s="294">
        <v>13</v>
      </c>
      <c r="Q111" s="294"/>
      <c r="R111" s="649">
        <f t="shared" si="11"/>
        <v>45</v>
      </c>
      <c r="S111" s="298">
        <f t="shared" si="7"/>
        <v>69</v>
      </c>
      <c r="T111" s="298"/>
      <c r="U111" s="298"/>
      <c r="V111" s="299" t="str">
        <f t="shared" si="12"/>
        <v>B</v>
      </c>
    </row>
    <row r="112" spans="1:22" ht="25.8">
      <c r="A112" s="644">
        <f t="shared" si="13"/>
        <v>98</v>
      </c>
      <c r="B112" s="645" t="s">
        <v>263</v>
      </c>
      <c r="C112" s="645" t="s">
        <v>264</v>
      </c>
      <c r="D112" s="294">
        <v>1</v>
      </c>
      <c r="E112" s="646">
        <v>3</v>
      </c>
      <c r="F112" s="294"/>
      <c r="G112" s="647">
        <f t="shared" si="8"/>
        <v>1.6</v>
      </c>
      <c r="H112" s="294">
        <v>9</v>
      </c>
      <c r="I112" s="294">
        <v>9</v>
      </c>
      <c r="J112" s="294"/>
      <c r="K112" s="647">
        <f t="shared" si="9"/>
        <v>9</v>
      </c>
      <c r="L112" s="648">
        <f t="shared" si="10"/>
        <v>10.6</v>
      </c>
      <c r="M112" s="294">
        <v>3</v>
      </c>
      <c r="N112" s="294"/>
      <c r="O112" s="294">
        <v>4</v>
      </c>
      <c r="P112" s="294">
        <v>2</v>
      </c>
      <c r="Q112" s="294"/>
      <c r="R112" s="649">
        <f t="shared" si="11"/>
        <v>9</v>
      </c>
      <c r="S112" s="298">
        <f t="shared" si="7"/>
        <v>20</v>
      </c>
      <c r="T112" s="298"/>
      <c r="U112" s="298"/>
      <c r="V112" s="299" t="str">
        <f t="shared" si="12"/>
        <v>E</v>
      </c>
    </row>
    <row r="113" spans="1:22" ht="25.8">
      <c r="A113" s="644">
        <f t="shared" si="13"/>
        <v>99</v>
      </c>
      <c r="B113" s="645" t="s">
        <v>265</v>
      </c>
      <c r="C113" s="645" t="s">
        <v>266</v>
      </c>
      <c r="D113" s="294">
        <v>10</v>
      </c>
      <c r="E113" s="646">
        <v>12</v>
      </c>
      <c r="F113" s="294"/>
      <c r="G113" s="647">
        <f t="shared" si="8"/>
        <v>8.8000000000000007</v>
      </c>
      <c r="H113" s="294">
        <v>8</v>
      </c>
      <c r="I113" s="294">
        <v>9</v>
      </c>
      <c r="J113" s="294"/>
      <c r="K113" s="647">
        <f t="shared" si="9"/>
        <v>8.5</v>
      </c>
      <c r="L113" s="648">
        <f t="shared" si="10"/>
        <v>17.3</v>
      </c>
      <c r="M113" s="294"/>
      <c r="N113" s="294"/>
      <c r="O113" s="294"/>
      <c r="P113" s="294"/>
      <c r="Q113" s="294"/>
      <c r="R113" s="649" t="str">
        <f t="shared" si="11"/>
        <v/>
      </c>
      <c r="S113" s="298">
        <f t="shared" si="7"/>
        <v>17</v>
      </c>
      <c r="T113" s="298"/>
      <c r="U113" s="298"/>
      <c r="V113" s="299" t="b">
        <f t="shared" si="12"/>
        <v>0</v>
      </c>
    </row>
    <row r="114" spans="1:22" ht="25.8">
      <c r="A114" s="644">
        <f t="shared" si="13"/>
        <v>100</v>
      </c>
      <c r="B114" s="656" t="s">
        <v>306</v>
      </c>
      <c r="C114" s="656" t="s">
        <v>307</v>
      </c>
      <c r="D114" s="294">
        <v>21</v>
      </c>
      <c r="E114" s="646">
        <v>18</v>
      </c>
      <c r="F114" s="651"/>
      <c r="G114" s="647">
        <f t="shared" si="8"/>
        <v>15.600000000000001</v>
      </c>
      <c r="H114" s="294">
        <v>10</v>
      </c>
      <c r="I114" s="294">
        <v>9</v>
      </c>
      <c r="J114" s="651"/>
      <c r="K114" s="652">
        <f>IF(COUNTA($H114:$J114)&gt;0,SUM($H114/$H$14,$I114/$I$14,$J114/$J$14)*$K$14/COUNTA($H114:$J114),0)</f>
        <v>9.5</v>
      </c>
      <c r="L114" s="648">
        <f>IF(ROUNDDOWN(SUM($G114,$K114,0.05),1)&gt;0,ROUNDDOWN(SUM($G114,$K114,0.05),1),"")</f>
        <v>25.1</v>
      </c>
      <c r="M114" s="651">
        <v>7</v>
      </c>
      <c r="N114" s="651">
        <v>8</v>
      </c>
      <c r="O114" s="651"/>
      <c r="P114" s="651">
        <v>10</v>
      </c>
      <c r="Q114" s="651"/>
      <c r="R114" s="653">
        <f>IF(OR(COUNTIF($M114:$Q114,"&gt;0")=0,COUNTA($M$14)=0),"",(IF(COUNTA($N114:$Q114)&lt;=2,SUM($M114:$Q114),IF(COUNTA($N114:$Q114)=3,SUM($M114:$Q114)-MIN($N114:$Q114),SUM($M114:$Q114)-MIN($N114:$Q114)-SMALL($N114:$Q114,2))))*7/(SUM($M$14:$O$14)/10))</f>
        <v>25</v>
      </c>
      <c r="S114" s="298">
        <f>IF(ROUNDDOWN(SUM($L114,$R114,0.5),0)&gt;0,ROUNDDOWN(SUM($L114,$R114,0.5),0),"")</f>
        <v>50</v>
      </c>
      <c r="T114" s="654"/>
      <c r="U114" s="654"/>
      <c r="V114" s="655" t="str">
        <f>IF(AND(COUNTIF($M114:$Q114,"&gt;0")&gt;0),IF(OR($R114=0,$R114=""),"",IF($S114&gt;=70,"A",IF($S114&gt;=60,"B",IF($S114&gt;=50,"C",IF($S114&gt;=40,"D","E"))))))</f>
        <v>C</v>
      </c>
    </row>
    <row r="115" spans="1:22" ht="25.8">
      <c r="A115" s="644">
        <f t="shared" si="13"/>
        <v>101</v>
      </c>
      <c r="B115" s="656" t="s">
        <v>312</v>
      </c>
      <c r="C115" s="656" t="s">
        <v>540</v>
      </c>
      <c r="D115" s="294"/>
      <c r="E115" s="646"/>
      <c r="F115" s="651"/>
      <c r="G115" s="647">
        <f t="shared" si="8"/>
        <v>0</v>
      </c>
      <c r="H115" s="294"/>
      <c r="I115" s="294"/>
      <c r="J115" s="651"/>
      <c r="K115" s="652"/>
      <c r="L115" s="648"/>
      <c r="M115" s="651">
        <v>9</v>
      </c>
      <c r="N115" s="651"/>
      <c r="O115" s="651">
        <v>6</v>
      </c>
      <c r="P115" s="651"/>
      <c r="Q115" s="651">
        <v>6</v>
      </c>
      <c r="R115" s="653">
        <f t="shared" ref="R115:R120" si="14">IF(OR(COUNTIF($M115:$Q115,"&gt;0")=0,COUNTA($M$14)=0),"",(IF(COUNTA($N115:$Q115)&lt;=2,SUM($M115:$Q115),IF(COUNTA($N115:$Q115)=3,SUM($M115:$Q115)-MIN($N115:$Q115),SUM($M115:$Q115)-MIN($N115:$Q115)-SMALL($N115:$Q115,2))))*7/(SUM($M$14:$O$14)/10))</f>
        <v>21</v>
      </c>
      <c r="S115" s="298"/>
      <c r="T115" s="657" t="s">
        <v>541</v>
      </c>
      <c r="U115" s="654"/>
      <c r="V115" s="655"/>
    </row>
    <row r="116" spans="1:22" ht="25.8">
      <c r="A116" s="644">
        <f t="shared" si="13"/>
        <v>102</v>
      </c>
      <c r="B116" s="656" t="s">
        <v>310</v>
      </c>
      <c r="C116" s="656" t="s">
        <v>542</v>
      </c>
      <c r="D116" s="294"/>
      <c r="E116" s="646"/>
      <c r="F116" s="651"/>
      <c r="G116" s="647">
        <f t="shared" si="8"/>
        <v>0</v>
      </c>
      <c r="H116" s="294"/>
      <c r="I116" s="294"/>
      <c r="J116" s="651"/>
      <c r="K116" s="652"/>
      <c r="L116" s="648"/>
      <c r="M116" s="651">
        <v>10</v>
      </c>
      <c r="N116" s="651"/>
      <c r="O116" s="651">
        <v>12</v>
      </c>
      <c r="P116" s="651"/>
      <c r="Q116" s="651">
        <v>2</v>
      </c>
      <c r="R116" s="653">
        <f t="shared" si="14"/>
        <v>24</v>
      </c>
      <c r="S116" s="298"/>
      <c r="T116" s="657" t="s">
        <v>541</v>
      </c>
      <c r="U116" s="654"/>
      <c r="V116" s="655"/>
    </row>
    <row r="117" spans="1:22" ht="25.8">
      <c r="A117" s="644">
        <f t="shared" si="13"/>
        <v>103</v>
      </c>
      <c r="B117" s="645" t="s">
        <v>543</v>
      </c>
      <c r="C117" s="645" t="s">
        <v>544</v>
      </c>
      <c r="D117" s="294"/>
      <c r="E117" s="646"/>
      <c r="F117" s="294"/>
      <c r="G117" s="647">
        <f t="shared" si="8"/>
        <v>0</v>
      </c>
      <c r="H117" s="294">
        <v>0</v>
      </c>
      <c r="I117" s="294"/>
      <c r="J117" s="294"/>
      <c r="K117" s="647">
        <f t="shared" si="9"/>
        <v>0</v>
      </c>
      <c r="L117" s="648" t="str">
        <f t="shared" si="10"/>
        <v/>
      </c>
      <c r="M117" s="294"/>
      <c r="N117" s="294"/>
      <c r="O117" s="294"/>
      <c r="P117" s="294"/>
      <c r="Q117" s="294"/>
      <c r="R117" s="653" t="str">
        <f t="shared" si="14"/>
        <v/>
      </c>
      <c r="S117" s="298" t="str">
        <f t="shared" si="7"/>
        <v/>
      </c>
      <c r="T117" s="298"/>
      <c r="U117" s="298"/>
      <c r="V117" s="299" t="b">
        <f t="shared" si="12"/>
        <v>0</v>
      </c>
    </row>
    <row r="118" spans="1:22" ht="25.8">
      <c r="A118" s="644">
        <f t="shared" si="13"/>
        <v>104</v>
      </c>
      <c r="B118" s="645" t="s">
        <v>269</v>
      </c>
      <c r="C118" s="645" t="s">
        <v>270</v>
      </c>
      <c r="D118" s="294">
        <v>23</v>
      </c>
      <c r="E118" s="646">
        <v>18</v>
      </c>
      <c r="F118" s="294"/>
      <c r="G118" s="647">
        <f t="shared" si="8"/>
        <v>16.399999999999999</v>
      </c>
      <c r="H118" s="294">
        <v>9</v>
      </c>
      <c r="I118" s="294">
        <v>10</v>
      </c>
      <c r="J118" s="294"/>
      <c r="K118" s="647">
        <f t="shared" si="9"/>
        <v>9.5</v>
      </c>
      <c r="L118" s="648">
        <f t="shared" si="10"/>
        <v>25.9</v>
      </c>
      <c r="M118" s="294">
        <v>6</v>
      </c>
      <c r="N118" s="294"/>
      <c r="O118" s="294">
        <v>6</v>
      </c>
      <c r="P118" s="294"/>
      <c r="Q118" s="294">
        <v>2</v>
      </c>
      <c r="R118" s="653">
        <f t="shared" si="14"/>
        <v>14</v>
      </c>
      <c r="S118" s="298">
        <f t="shared" si="7"/>
        <v>40</v>
      </c>
      <c r="T118" s="298"/>
      <c r="U118" s="298"/>
      <c r="V118" s="299" t="str">
        <f t="shared" si="12"/>
        <v>D</v>
      </c>
    </row>
    <row r="119" spans="1:22" ht="25.8">
      <c r="A119" s="644">
        <f t="shared" si="13"/>
        <v>105</v>
      </c>
      <c r="B119" s="650" t="s">
        <v>275</v>
      </c>
      <c r="C119" s="650" t="s">
        <v>347</v>
      </c>
      <c r="D119" s="294">
        <v>1</v>
      </c>
      <c r="E119" s="646">
        <v>14</v>
      </c>
      <c r="F119" s="651"/>
      <c r="G119" s="647">
        <f t="shared" si="8"/>
        <v>6</v>
      </c>
      <c r="H119" s="294">
        <v>10</v>
      </c>
      <c r="I119" s="294">
        <v>8</v>
      </c>
      <c r="J119" s="651"/>
      <c r="K119" s="652">
        <f>IF(COUNTA($H119:$J119)&gt;0,SUM($H119/$H$14,$I119/$I$14,$J119/$J$14)*$K$14/COUNTA($H119:$J119),0)</f>
        <v>9</v>
      </c>
      <c r="L119" s="648">
        <f>IF(ROUNDDOWN(SUM($G119,$K119,0.05),1)&gt;0,ROUNDDOWN(SUM($G119,$K119,0.05),1),"")</f>
        <v>15</v>
      </c>
      <c r="M119" s="651">
        <v>4</v>
      </c>
      <c r="N119" s="651">
        <v>5</v>
      </c>
      <c r="O119" s="651">
        <v>1</v>
      </c>
      <c r="P119" s="651"/>
      <c r="Q119" s="651"/>
      <c r="R119" s="653">
        <f>IF(OR(COUNTIF($M119:$Q119,"&gt;0")=0,COUNTA($M$14)=0),"",(IF(COUNTA($N119:$Q119)&lt;=2,SUM($M119:$Q119),IF(COUNTA($N119:$Q119)=3,SUM($M119:$Q119)-MIN($N119:$Q119),SUM($M119:$Q119)-MIN($N119:$Q119)-SMALL($N119:$Q119,2))))*7/(SUM($M$14:$O$14)/10))</f>
        <v>10</v>
      </c>
      <c r="S119" s="298">
        <f>IF(ROUNDDOWN(SUM($L119,$R119,0.5),0)&gt;0,ROUNDDOWN(SUM($L119,$R119,0.5),0),"")</f>
        <v>25</v>
      </c>
      <c r="T119" s="654"/>
      <c r="U119" s="654"/>
      <c r="V119" s="655" t="str">
        <f>IF(AND(COUNTIF($M119:$Q119,"&gt;0")&gt;0),IF(OR($R119=0,$R119=""),"",IF($S119&gt;=70,"A",IF($S119&gt;=60,"B",IF($S119&gt;=50,"C",IF($S119&gt;=40,"D","E"))))))</f>
        <v>E</v>
      </c>
    </row>
    <row r="120" spans="1:22" ht="25.8">
      <c r="A120" s="644">
        <f t="shared" si="13"/>
        <v>106</v>
      </c>
      <c r="B120" s="658" t="s">
        <v>308</v>
      </c>
      <c r="C120" s="659" t="s">
        <v>309</v>
      </c>
      <c r="D120" s="294">
        <v>2</v>
      </c>
      <c r="E120" s="646">
        <v>9</v>
      </c>
      <c r="F120" s="651"/>
      <c r="G120" s="647">
        <f t="shared" si="8"/>
        <v>4.4000000000000004</v>
      </c>
      <c r="H120" s="294">
        <v>10</v>
      </c>
      <c r="I120" s="294">
        <v>9</v>
      </c>
      <c r="J120" s="651"/>
      <c r="K120" s="652">
        <f t="shared" si="9"/>
        <v>9.5</v>
      </c>
      <c r="L120" s="648">
        <f t="shared" si="10"/>
        <v>13.9</v>
      </c>
      <c r="M120" s="651">
        <v>3</v>
      </c>
      <c r="N120" s="651">
        <v>5</v>
      </c>
      <c r="O120" s="651"/>
      <c r="P120" s="651"/>
      <c r="Q120" s="651">
        <v>2</v>
      </c>
      <c r="R120" s="653">
        <f t="shared" si="14"/>
        <v>10</v>
      </c>
      <c r="S120" s="298">
        <f t="shared" si="7"/>
        <v>24</v>
      </c>
      <c r="T120" s="654"/>
      <c r="U120" s="654"/>
      <c r="V120" s="655" t="str">
        <f t="shared" si="12"/>
        <v>E</v>
      </c>
    </row>
    <row r="121" spans="1:22" ht="25.8">
      <c r="A121" s="644">
        <f t="shared" si="13"/>
        <v>107</v>
      </c>
      <c r="B121" s="645" t="s">
        <v>487</v>
      </c>
      <c r="C121" s="645" t="s">
        <v>545</v>
      </c>
      <c r="D121" s="294">
        <v>5</v>
      </c>
      <c r="E121" s="646">
        <v>4</v>
      </c>
      <c r="F121" s="294"/>
      <c r="G121" s="647">
        <f t="shared" si="8"/>
        <v>3.5999999999999996</v>
      </c>
      <c r="H121" s="294">
        <v>9</v>
      </c>
      <c r="I121" s="294">
        <v>8</v>
      </c>
      <c r="J121" s="294"/>
      <c r="K121" s="647">
        <f>IF(COUNTA($H121:$J121)&gt;0,SUM($H121/$H$14,$I121/$I$14,$J121/$J$14)*$K$14/COUNTA($H121:$J121),0)</f>
        <v>8.5</v>
      </c>
      <c r="L121" s="648">
        <f>IF(ROUNDDOWN(SUM($G121,$K121,0.05),1)&gt;0,ROUNDDOWN(SUM($G121,$K121,0.05),1),"")</f>
        <v>12.1</v>
      </c>
      <c r="M121" s="294">
        <v>8</v>
      </c>
      <c r="N121" s="294">
        <v>13</v>
      </c>
      <c r="O121" s="294">
        <v>9</v>
      </c>
      <c r="P121" s="294"/>
      <c r="Q121" s="294"/>
      <c r="R121" s="653">
        <f>IF(OR(COUNTIF($M121:$Q121,"&gt;0")=0,COUNTA($M$14)=0),"",(IF(COUNTA($N121:$Q121)&lt;=2,SUM($M121:$Q121),IF(COUNTA($N121:$Q121)=3,SUM($M121:$Q121)-MIN($N121:$Q121),SUM($M121:$Q121)-MIN($N121:$Q121)-SMALL($N121:$Q121,2))))*7/(SUM($M$14:$O$14)/10))</f>
        <v>30</v>
      </c>
      <c r="S121" s="298">
        <f>IF(ROUNDDOWN(SUM($L121,$R121,0.5),0)&gt;0,ROUNDDOWN(SUM($L121,$R121,0.5),0),"")</f>
        <v>42</v>
      </c>
      <c r="T121" s="298"/>
      <c r="U121" s="298"/>
      <c r="V121" s="299" t="str">
        <f>IF(AND(COUNTIF($M121:$Q121,"&gt;0")&gt;0),IF(OR($R121=0,$R121=""),"",IF($S121&gt;=70,"A",IF($S121&gt;=60,"B",IF($S121&gt;=50,"C",IF($S121&gt;=40,"D","E"))))))</f>
        <v>D</v>
      </c>
    </row>
    <row r="122" spans="1:22" ht="25.8">
      <c r="A122" s="644">
        <f t="shared" si="13"/>
        <v>108</v>
      </c>
      <c r="B122" s="660" t="s">
        <v>167</v>
      </c>
      <c r="C122" s="650" t="s">
        <v>546</v>
      </c>
      <c r="D122" s="294">
        <v>1</v>
      </c>
      <c r="E122" s="646">
        <v>4</v>
      </c>
      <c r="F122" s="651"/>
      <c r="G122" s="647">
        <f t="shared" si="8"/>
        <v>2</v>
      </c>
      <c r="H122" s="294">
        <v>9</v>
      </c>
      <c r="I122" s="294">
        <v>9</v>
      </c>
      <c r="J122" s="651"/>
      <c r="K122" s="652">
        <f t="shared" si="9"/>
        <v>9</v>
      </c>
      <c r="L122" s="648">
        <f t="shared" si="10"/>
        <v>11</v>
      </c>
      <c r="M122" s="651"/>
      <c r="N122" s="651"/>
      <c r="O122" s="651"/>
      <c r="P122" s="651"/>
      <c r="Q122" s="651"/>
      <c r="R122" s="653" t="str">
        <f t="shared" si="11"/>
        <v/>
      </c>
      <c r="S122" s="298">
        <f t="shared" si="7"/>
        <v>11</v>
      </c>
      <c r="T122" s="654"/>
      <c r="U122" s="654"/>
      <c r="V122" s="655" t="b">
        <f t="shared" si="12"/>
        <v>0</v>
      </c>
    </row>
    <row r="123" spans="1:22" ht="28.8">
      <c r="A123" s="319"/>
      <c r="B123" s="320"/>
      <c r="C123" s="320"/>
      <c r="D123" s="319"/>
      <c r="E123" s="730" t="s">
        <v>315</v>
      </c>
      <c r="F123" s="731"/>
      <c r="G123" s="731"/>
      <c r="H123" s="731"/>
      <c r="I123" s="731"/>
      <c r="J123" s="731"/>
      <c r="K123" s="731"/>
      <c r="L123" s="731"/>
      <c r="M123" s="731"/>
      <c r="N123" s="731"/>
      <c r="O123" s="731"/>
      <c r="P123" s="731"/>
      <c r="Q123" s="731"/>
      <c r="R123" s="319"/>
      <c r="S123" s="321"/>
      <c r="T123" s="319"/>
      <c r="U123" s="319"/>
      <c r="V123" s="319"/>
    </row>
    <row r="124" spans="1:22" ht="15.6">
      <c r="A124" s="319"/>
      <c r="B124" s="322"/>
      <c r="C124" s="323"/>
      <c r="D124" s="727" t="s">
        <v>287</v>
      </c>
      <c r="E124" s="727"/>
      <c r="F124" s="324" t="s">
        <v>303</v>
      </c>
      <c r="G124" s="325" t="s">
        <v>302</v>
      </c>
      <c r="H124" s="326" t="s">
        <v>300</v>
      </c>
      <c r="I124" s="327" t="s">
        <v>301</v>
      </c>
      <c r="J124" s="327" t="s">
        <v>304</v>
      </c>
      <c r="K124" s="327" t="b">
        <v>0</v>
      </c>
      <c r="P124" s="732" t="s">
        <v>316</v>
      </c>
      <c r="Q124" s="732"/>
      <c r="R124" s="733" t="s">
        <v>317</v>
      </c>
      <c r="S124" s="733"/>
      <c r="T124" s="734" t="s">
        <v>318</v>
      </c>
      <c r="U124" s="734"/>
    </row>
    <row r="125" spans="1:22" ht="31.2">
      <c r="A125" s="319"/>
      <c r="B125" s="330"/>
      <c r="C125" s="319"/>
      <c r="D125" s="728" t="s">
        <v>319</v>
      </c>
      <c r="E125" s="728"/>
      <c r="F125" s="331">
        <f>COUNTIF($V$15:$V122,F$124)</f>
        <v>14</v>
      </c>
      <c r="G125" s="331">
        <f>COUNTIF($V$15:$V122,G$124)</f>
        <v>15</v>
      </c>
      <c r="H125" s="332">
        <f>COUNTIF($V$15:$V122,H$124)</f>
        <v>31</v>
      </c>
      <c r="I125" s="333">
        <f>COUNTIF($V$15:$V122,I$124)</f>
        <v>23</v>
      </c>
      <c r="J125" s="333">
        <f>COUNTIF($V$15:$V122,J$124)</f>
        <v>11</v>
      </c>
      <c r="K125" s="333">
        <f>COUNTIF($V$15:$V122,K$124)</f>
        <v>12</v>
      </c>
      <c r="P125" s="334" t="s">
        <v>320</v>
      </c>
      <c r="Q125" s="325" t="s">
        <v>321</v>
      </c>
      <c r="R125" s="335" t="s">
        <v>322</v>
      </c>
      <c r="S125" s="336" t="s">
        <v>323</v>
      </c>
      <c r="T125" s="729" t="s">
        <v>324</v>
      </c>
      <c r="U125" s="729"/>
    </row>
    <row r="126" spans="1:22" ht="25.2">
      <c r="A126" s="319"/>
      <c r="B126" s="330"/>
      <c r="C126" s="319"/>
      <c r="D126" s="728" t="s">
        <v>325</v>
      </c>
      <c r="E126" s="728"/>
      <c r="F126" s="331"/>
      <c r="G126" s="331"/>
      <c r="H126" s="332"/>
      <c r="I126" s="333"/>
      <c r="J126" s="333"/>
      <c r="K126" s="333"/>
      <c r="M126" s="724" t="s">
        <v>355</v>
      </c>
      <c r="N126" s="724"/>
      <c r="O126" s="337" t="s">
        <v>319</v>
      </c>
      <c r="P126" s="338">
        <f>IF(SUM($L$15:$L122)&gt;0,AVERAGE($L$15:$L122),0)</f>
        <v>21.015000000000001</v>
      </c>
      <c r="Q126" s="338">
        <f>$P126/30*100</f>
        <v>70.05</v>
      </c>
      <c r="R126" s="338">
        <f>IF(SUM($R$15:$R122)&gt;0,AVERAGE($R$15:$R122),0)</f>
        <v>30.088541666666668</v>
      </c>
      <c r="S126" s="339">
        <f>$R126/70*100</f>
        <v>42.983630952380949</v>
      </c>
      <c r="T126" s="725">
        <f>IF(SUM($S$15:$S122)&gt;0,AVERAGE($S$15:$S122),0)</f>
        <v>49.53</v>
      </c>
      <c r="U126" s="725"/>
    </row>
    <row r="127" spans="1:22" ht="21">
      <c r="A127" s="319"/>
      <c r="B127" s="330"/>
      <c r="C127" s="330"/>
      <c r="D127" s="340"/>
      <c r="E127" s="341"/>
      <c r="F127" s="341"/>
      <c r="G127" s="341"/>
      <c r="H127" s="329"/>
      <c r="I127" s="329"/>
      <c r="J127" s="329"/>
      <c r="K127" s="329"/>
      <c r="M127" s="724"/>
      <c r="N127" s="724"/>
      <c r="O127" s="337" t="s">
        <v>356</v>
      </c>
      <c r="P127" s="338"/>
      <c r="Q127" s="338"/>
      <c r="R127" s="342"/>
      <c r="S127" s="339"/>
      <c r="T127" s="725"/>
      <c r="U127" s="725"/>
    </row>
    <row r="128" spans="1:22" ht="21">
      <c r="A128" s="319"/>
      <c r="B128" s="330"/>
      <c r="C128" s="319"/>
      <c r="D128" s="343"/>
      <c r="E128" s="344"/>
      <c r="F128" s="345" t="s">
        <v>332</v>
      </c>
      <c r="G128" s="345" t="s">
        <v>333</v>
      </c>
      <c r="H128" s="341"/>
      <c r="I128" s="341"/>
      <c r="J128" s="341"/>
      <c r="K128" s="329"/>
      <c r="M128" s="724" t="s">
        <v>357</v>
      </c>
      <c r="N128" s="724"/>
      <c r="O128" s="337" t="s">
        <v>319</v>
      </c>
      <c r="P128" s="346">
        <f>MIN($L$15:$L122)</f>
        <v>10.5</v>
      </c>
      <c r="Q128" s="338">
        <f>$P128/30*100</f>
        <v>35</v>
      </c>
      <c r="R128" s="347">
        <f>MIN($R$15:$R122)</f>
        <v>4</v>
      </c>
      <c r="S128" s="339">
        <f>$R128/70*100</f>
        <v>5.7142857142857144</v>
      </c>
      <c r="T128" s="725">
        <f>MIN($S$15:$S122)</f>
        <v>11</v>
      </c>
      <c r="U128" s="725"/>
    </row>
    <row r="129" spans="1:21" ht="25.2">
      <c r="A129" s="319"/>
      <c r="B129" s="330"/>
      <c r="C129" s="319"/>
      <c r="D129" s="727" t="s">
        <v>4</v>
      </c>
      <c r="E129" s="727"/>
      <c r="F129" s="348">
        <f>COUNTIF($S$15:$S$122,"&gt;=40")</f>
        <v>83</v>
      </c>
      <c r="G129" s="348"/>
      <c r="H129" s="341"/>
      <c r="I129" s="341"/>
      <c r="J129" s="341"/>
      <c r="K129" s="329"/>
      <c r="M129" s="724"/>
      <c r="N129" s="724"/>
      <c r="O129" s="337" t="s">
        <v>356</v>
      </c>
      <c r="P129" s="338"/>
      <c r="Q129" s="338"/>
      <c r="R129" s="349"/>
      <c r="S129" s="349"/>
      <c r="T129" s="726"/>
      <c r="U129" s="726"/>
    </row>
    <row r="130" spans="1:21" ht="25.2">
      <c r="A130" s="319"/>
      <c r="B130" s="330"/>
      <c r="C130" s="319"/>
      <c r="D130" s="727" t="s">
        <v>334</v>
      </c>
      <c r="E130" s="727"/>
      <c r="F130" s="348">
        <f>COUNTIF($V$15:$V122,"E")</f>
        <v>11</v>
      </c>
      <c r="G130" s="348"/>
      <c r="H130" s="341"/>
      <c r="I130" s="341"/>
      <c r="J130" s="341"/>
      <c r="K130" s="329"/>
      <c r="M130" s="724" t="s">
        <v>358</v>
      </c>
      <c r="N130" s="724"/>
      <c r="O130" s="337" t="s">
        <v>319</v>
      </c>
      <c r="P130" s="338">
        <f>MAX($L$15:$L122)</f>
        <v>29.9</v>
      </c>
      <c r="Q130" s="338">
        <f>$P130/30*100</f>
        <v>99.666666666666657</v>
      </c>
      <c r="R130" s="338">
        <f>MAX($R$15:$R122)</f>
        <v>60</v>
      </c>
      <c r="S130" s="339">
        <f>$R130/70*100</f>
        <v>85.714285714285708</v>
      </c>
      <c r="T130" s="725">
        <f>MAX($S$15:$S122)</f>
        <v>90</v>
      </c>
      <c r="U130" s="725"/>
    </row>
    <row r="131" spans="1:21" ht="25.2">
      <c r="A131" s="319"/>
      <c r="B131" s="319"/>
      <c r="C131" s="351"/>
      <c r="D131" s="728" t="b">
        <v>0</v>
      </c>
      <c r="E131" s="728"/>
      <c r="F131" s="348">
        <f>COUNTA($B$15:$B122)-SUM(F125:K125)</f>
        <v>2</v>
      </c>
      <c r="G131" s="348"/>
      <c r="H131" s="341"/>
      <c r="I131" s="341"/>
      <c r="M131" s="724"/>
      <c r="N131" s="724"/>
      <c r="O131" s="337" t="s">
        <v>356</v>
      </c>
      <c r="P131" s="338"/>
      <c r="Q131" s="338"/>
      <c r="R131" s="342"/>
      <c r="S131" s="339"/>
      <c r="T131" s="725"/>
      <c r="U131" s="725"/>
    </row>
    <row r="132" spans="1:21" ht="25.2">
      <c r="A132" s="319"/>
      <c r="B132" s="319"/>
      <c r="C132" s="351"/>
      <c r="D132" s="724" t="s">
        <v>33</v>
      </c>
      <c r="E132" s="724"/>
      <c r="F132" s="348">
        <f>SUM($F129:$F131)</f>
        <v>96</v>
      </c>
      <c r="G132" s="348"/>
      <c r="H132" s="341"/>
      <c r="I132" s="341"/>
      <c r="M132" s="724" t="s">
        <v>359</v>
      </c>
      <c r="N132" s="724"/>
      <c r="O132" s="337" t="s">
        <v>319</v>
      </c>
      <c r="P132" s="346">
        <f>IF(SUM($L$15:$L122)&gt;0,STDEV($L$15:$L122),0)</f>
        <v>4.0601382023549792</v>
      </c>
      <c r="Q132" s="338">
        <f>$P132/30*100</f>
        <v>13.533794007849931</v>
      </c>
      <c r="R132" s="347">
        <f>IF(SUM($R$15:$R122),STDEV($R$15:$R122),0)</f>
        <v>12.916125130130666</v>
      </c>
      <c r="S132" s="339">
        <f>$R132/70*100</f>
        <v>18.451607328758094</v>
      </c>
      <c r="T132" s="725">
        <f>IF(SUM($S$15:$S122)&gt;0,STDEV($S$15:$S122),0)</f>
        <v>17.160828663093181</v>
      </c>
      <c r="U132" s="725"/>
    </row>
    <row r="133" spans="1:21" ht="21">
      <c r="A133" s="319"/>
      <c r="B133" s="319"/>
      <c r="C133" s="351"/>
      <c r="D133" s="341"/>
      <c r="E133" s="341"/>
      <c r="F133" s="341"/>
      <c r="G133" s="352"/>
      <c r="H133" s="341"/>
      <c r="I133" s="341"/>
      <c r="M133" s="724"/>
      <c r="N133" s="724"/>
      <c r="O133" s="337" t="s">
        <v>356</v>
      </c>
      <c r="P133" s="338"/>
      <c r="Q133" s="338"/>
      <c r="R133" s="349"/>
      <c r="S133" s="349"/>
      <c r="T133" s="726"/>
      <c r="U133" s="726"/>
    </row>
  </sheetData>
  <mergeCells count="45">
    <mergeCell ref="A6:V6"/>
    <mergeCell ref="A7:V7"/>
    <mergeCell ref="A8:V8"/>
    <mergeCell ref="A9:V9"/>
    <mergeCell ref="E10:F10"/>
    <mergeCell ref="G10:H10"/>
    <mergeCell ref="L10:M10"/>
    <mergeCell ref="N10:O10"/>
    <mergeCell ref="P10:Q10"/>
    <mergeCell ref="R10:S10"/>
    <mergeCell ref="A12:A14"/>
    <mergeCell ref="B12:B14"/>
    <mergeCell ref="C12:C14"/>
    <mergeCell ref="D12:G12"/>
    <mergeCell ref="H12:K12"/>
    <mergeCell ref="V12:V14"/>
    <mergeCell ref="D124:E124"/>
    <mergeCell ref="P124:Q124"/>
    <mergeCell ref="R124:S124"/>
    <mergeCell ref="T124:U124"/>
    <mergeCell ref="E123:Q123"/>
    <mergeCell ref="L12:L14"/>
    <mergeCell ref="M12:R12"/>
    <mergeCell ref="S12:S14"/>
    <mergeCell ref="T12:T14"/>
    <mergeCell ref="U12:U14"/>
    <mergeCell ref="T131:U131"/>
    <mergeCell ref="D125:E125"/>
    <mergeCell ref="T125:U125"/>
    <mergeCell ref="D132:E132"/>
    <mergeCell ref="M132:N133"/>
    <mergeCell ref="T132:U132"/>
    <mergeCell ref="T133:U133"/>
    <mergeCell ref="D126:E126"/>
    <mergeCell ref="M126:N127"/>
    <mergeCell ref="T126:U126"/>
    <mergeCell ref="T127:U127"/>
    <mergeCell ref="M128:N129"/>
    <mergeCell ref="T128:U128"/>
    <mergeCell ref="D129:E129"/>
    <mergeCell ref="T129:U129"/>
    <mergeCell ref="D130:E130"/>
    <mergeCell ref="M130:N131"/>
    <mergeCell ref="T130:U130"/>
    <mergeCell ref="D131:E131"/>
  </mergeCells>
  <conditionalFormatting sqref="A15:C24 S15:V122 B25:C119 A25:A122 C120 B121:C122">
    <cfRule type="expression" dxfId="5" priority="2" stopIfTrue="1">
      <formula>"$V17&lt;40"</formula>
    </cfRule>
  </conditionalFormatting>
  <conditionalFormatting sqref="D15:K122">
    <cfRule type="cellIs" dxfId="4" priority="1" stopIfTrue="1" operator="equal">
      <formula>0</formula>
    </cfRule>
  </conditionalFormatting>
  <conditionalFormatting sqref="M15:Q122">
    <cfRule type="expression" dxfId="3" priority="3" stopIfTrue="1">
      <formula>($R15="")</formula>
    </cfRule>
  </conditionalFormatting>
  <dataValidations count="4">
    <dataValidation type="decimal" allowBlank="1" showErrorMessage="1" errorTitle="INVALID DATA" error="THE INPUT TO THIS CELL SHOULD BE A NON-NEGATIVE LESS THAN OR EQUAL TO 100. PLEASE CHECK YOUR DATA AND FORMULAS AFFECTING THIS CELL. " sqref="S15:S122" xr:uid="{00000000-0002-0000-0800-000000000000}">
      <formula1>0</formula1>
      <formula2>100</formula2>
    </dataValidation>
    <dataValidation type="decimal" errorStyle="warning" allowBlank="1" showErrorMessage="1" errorTitle="INVALID DATA" error="THE VALUE IN THIS CELL SHOULD BE NON-NEGATIVE LESS THAN 100_x000a_" sqref="S126:U133" xr:uid="{00000000-0002-0000-0800-000001000000}">
      <formula1>0</formula1>
      <formula2>100</formula2>
    </dataValidation>
    <dataValidation type="decimal" errorStyle="warning" allowBlank="1" showErrorMessage="1" errorTitle="INVALID DATA" error="THE VALUE IN THIS CELL SHOULD BE NON-NEGATIVE LESS THAN 100" sqref="Q126:Q133" xr:uid="{00000000-0002-0000-0800-000002000000}">
      <formula1>0</formula1>
      <formula2>100</formula2>
    </dataValidation>
    <dataValidation type="decimal" allowBlank="1" showInputMessage="1" showErrorMessage="1" sqref="D15:R122" xr:uid="{00000000-0002-0000-0800-000003000000}">
      <formula1>0</formula1>
      <formula2>D$14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Mechatronic  Year 2.1</vt:lpstr>
      <vt:lpstr>CF </vt:lpstr>
      <vt:lpstr>CF2</vt:lpstr>
      <vt:lpstr>OLOLCHOKI</vt:lpstr>
      <vt:lpstr>EMT 1203</vt:lpstr>
      <vt:lpstr>EMT 2101</vt:lpstr>
      <vt:lpstr>EMT 2102</vt:lpstr>
      <vt:lpstr>EMT 2104</vt:lpstr>
      <vt:lpstr>SMA 2119</vt:lpstr>
      <vt:lpstr>IGS 2101</vt:lpstr>
      <vt:lpstr>EMT 2201</vt:lpstr>
      <vt:lpstr>'Mechatronic  Year 2.1'!Print_Area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</dc:creator>
  <cp:lastModifiedBy>morris mwangi</cp:lastModifiedBy>
  <cp:lastPrinted>2016-10-01T17:29:50Z</cp:lastPrinted>
  <dcterms:created xsi:type="dcterms:W3CDTF">2011-02-18T06:50:00Z</dcterms:created>
  <dcterms:modified xsi:type="dcterms:W3CDTF">2023-09-19T04:59:43Z</dcterms:modified>
</cp:coreProperties>
</file>