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D:\GA Works\Workshop\"/>
    </mc:Choice>
  </mc:AlternateContent>
  <xr:revisionPtr revIDLastSave="0" documentId="13_ncr:1_{38A0EB46-64F3-4431-B2EB-595592939B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OE" sheetId="1" r:id="rId1"/>
    <sheet name="SYS" sheetId="2" r:id="rId2"/>
  </sheets>
  <definedNames>
    <definedName name="_xlnm.Print_Area" localSheetId="0">SOE!$A$1:$Y$135</definedName>
    <definedName name="_xlnm.Print_Titles" localSheetId="0">SOE!$12:$14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1" i="1" l="1"/>
  <c r="F133" i="1"/>
  <c r="O128" i="1"/>
  <c r="U124" i="1"/>
  <c r="N124" i="1"/>
  <c r="Y124" i="1" s="1"/>
  <c r="J124" i="1"/>
  <c r="G124" i="1"/>
  <c r="O124" i="1" s="1"/>
  <c r="V124" i="1" l="1"/>
  <c r="N113" i="1"/>
  <c r="N114" i="1"/>
  <c r="N116" i="1"/>
  <c r="N117" i="1"/>
  <c r="J113" i="1"/>
  <c r="G113" i="1"/>
  <c r="O113" i="1"/>
  <c r="J114" i="1"/>
  <c r="G114" i="1"/>
  <c r="G115" i="1"/>
  <c r="J116" i="1"/>
  <c r="G116" i="1"/>
  <c r="G117" i="1"/>
  <c r="U117" i="1"/>
  <c r="J117" i="1"/>
  <c r="G119" i="1"/>
  <c r="J119" i="1"/>
  <c r="N119" i="1"/>
  <c r="U119" i="1"/>
  <c r="N110" i="1"/>
  <c r="U110" i="1"/>
  <c r="N111" i="1"/>
  <c r="U111" i="1"/>
  <c r="U116" i="1"/>
  <c r="U113" i="1"/>
  <c r="Y113" i="1" s="1"/>
  <c r="U114" i="1"/>
  <c r="N115" i="1"/>
  <c r="Y115" i="1" s="1"/>
  <c r="U115" i="1"/>
  <c r="G110" i="1"/>
  <c r="J110" i="1"/>
  <c r="G111" i="1"/>
  <c r="J111" i="1"/>
  <c r="J115" i="1"/>
  <c r="G16" i="1"/>
  <c r="J16" i="1"/>
  <c r="N16" i="1"/>
  <c r="U16" i="1"/>
  <c r="G17" i="1"/>
  <c r="J17" i="1"/>
  <c r="N17" i="1"/>
  <c r="U17" i="1"/>
  <c r="G18" i="1"/>
  <c r="J18" i="1"/>
  <c r="N18" i="1"/>
  <c r="U18" i="1"/>
  <c r="G19" i="1"/>
  <c r="J19" i="1"/>
  <c r="N19" i="1"/>
  <c r="U19" i="1"/>
  <c r="G20" i="1"/>
  <c r="J20" i="1"/>
  <c r="N20" i="1"/>
  <c r="U20" i="1"/>
  <c r="G21" i="1"/>
  <c r="J21" i="1"/>
  <c r="N21" i="1"/>
  <c r="U21" i="1"/>
  <c r="G22" i="1"/>
  <c r="J22" i="1"/>
  <c r="N22" i="1"/>
  <c r="U22" i="1"/>
  <c r="G23" i="1"/>
  <c r="J23" i="1"/>
  <c r="N23" i="1"/>
  <c r="U23" i="1"/>
  <c r="G24" i="1"/>
  <c r="J24" i="1"/>
  <c r="N24" i="1"/>
  <c r="U24" i="1"/>
  <c r="G25" i="1"/>
  <c r="J25" i="1"/>
  <c r="O25" i="1" s="1"/>
  <c r="N25" i="1"/>
  <c r="U25" i="1"/>
  <c r="G26" i="1"/>
  <c r="J26" i="1"/>
  <c r="N26" i="1"/>
  <c r="U26" i="1"/>
  <c r="G27" i="1"/>
  <c r="J27" i="1"/>
  <c r="O27" i="1" s="1"/>
  <c r="N27" i="1"/>
  <c r="U27" i="1"/>
  <c r="G28" i="1"/>
  <c r="J28" i="1"/>
  <c r="N28" i="1"/>
  <c r="U28" i="1"/>
  <c r="G29" i="1"/>
  <c r="J29" i="1"/>
  <c r="N29" i="1"/>
  <c r="U29" i="1"/>
  <c r="G30" i="1"/>
  <c r="J30" i="1"/>
  <c r="O30" i="1" s="1"/>
  <c r="N30" i="1"/>
  <c r="U30" i="1"/>
  <c r="G31" i="1"/>
  <c r="J31" i="1"/>
  <c r="N31" i="1"/>
  <c r="U31" i="1"/>
  <c r="G32" i="1"/>
  <c r="J32" i="1"/>
  <c r="N32" i="1"/>
  <c r="U32" i="1"/>
  <c r="G33" i="1"/>
  <c r="J33" i="1"/>
  <c r="N33" i="1"/>
  <c r="U33" i="1"/>
  <c r="G34" i="1"/>
  <c r="J34" i="1"/>
  <c r="N34" i="1"/>
  <c r="U34" i="1"/>
  <c r="G35" i="1"/>
  <c r="J35" i="1"/>
  <c r="N35" i="1"/>
  <c r="U35" i="1"/>
  <c r="G36" i="1"/>
  <c r="J36" i="1"/>
  <c r="N36" i="1"/>
  <c r="U36" i="1"/>
  <c r="G37" i="1"/>
  <c r="J37" i="1"/>
  <c r="N37" i="1"/>
  <c r="U37" i="1"/>
  <c r="G38" i="1"/>
  <c r="J38" i="1"/>
  <c r="N38" i="1"/>
  <c r="U38" i="1"/>
  <c r="G39" i="1"/>
  <c r="J39" i="1"/>
  <c r="N39" i="1"/>
  <c r="U39" i="1"/>
  <c r="G40" i="1"/>
  <c r="J40" i="1"/>
  <c r="N40" i="1"/>
  <c r="U40" i="1"/>
  <c r="G41" i="1"/>
  <c r="J41" i="1"/>
  <c r="N41" i="1"/>
  <c r="U41" i="1"/>
  <c r="G42" i="1"/>
  <c r="J42" i="1"/>
  <c r="N42" i="1"/>
  <c r="U42" i="1"/>
  <c r="G43" i="1"/>
  <c r="J43" i="1"/>
  <c r="N43" i="1"/>
  <c r="U43" i="1"/>
  <c r="G44" i="1"/>
  <c r="J44" i="1"/>
  <c r="N44" i="1"/>
  <c r="U44" i="1"/>
  <c r="G45" i="1"/>
  <c r="J45" i="1"/>
  <c r="N45" i="1"/>
  <c r="U45" i="1"/>
  <c r="G46" i="1"/>
  <c r="J46" i="1"/>
  <c r="N46" i="1"/>
  <c r="U46" i="1"/>
  <c r="G47" i="1"/>
  <c r="J47" i="1"/>
  <c r="N47" i="1"/>
  <c r="U47" i="1"/>
  <c r="G48" i="1"/>
  <c r="J48" i="1"/>
  <c r="N48" i="1"/>
  <c r="U48" i="1"/>
  <c r="G49" i="1"/>
  <c r="J49" i="1"/>
  <c r="N49" i="1"/>
  <c r="U49" i="1"/>
  <c r="G50" i="1"/>
  <c r="J50" i="1"/>
  <c r="N50" i="1"/>
  <c r="U50" i="1"/>
  <c r="G51" i="1"/>
  <c r="J51" i="1"/>
  <c r="N51" i="1"/>
  <c r="U51" i="1"/>
  <c r="G52" i="1"/>
  <c r="J52" i="1"/>
  <c r="N52" i="1"/>
  <c r="U52" i="1"/>
  <c r="G53" i="1"/>
  <c r="J53" i="1"/>
  <c r="N53" i="1"/>
  <c r="U53" i="1"/>
  <c r="G54" i="1"/>
  <c r="J54" i="1"/>
  <c r="N54" i="1"/>
  <c r="U54" i="1"/>
  <c r="G55" i="1"/>
  <c r="J55" i="1"/>
  <c r="N55" i="1"/>
  <c r="U55" i="1"/>
  <c r="G56" i="1"/>
  <c r="J56" i="1"/>
  <c r="N56" i="1"/>
  <c r="U56" i="1"/>
  <c r="G57" i="1"/>
  <c r="J57" i="1"/>
  <c r="N57" i="1"/>
  <c r="U57" i="1"/>
  <c r="G58" i="1"/>
  <c r="J58" i="1"/>
  <c r="N58" i="1"/>
  <c r="U58" i="1"/>
  <c r="G59" i="1"/>
  <c r="J59" i="1"/>
  <c r="N59" i="1"/>
  <c r="U59" i="1"/>
  <c r="G60" i="1"/>
  <c r="J60" i="1"/>
  <c r="N60" i="1"/>
  <c r="U60" i="1"/>
  <c r="G61" i="1"/>
  <c r="J61" i="1"/>
  <c r="N61" i="1"/>
  <c r="U61" i="1"/>
  <c r="G62" i="1"/>
  <c r="J62" i="1"/>
  <c r="N62" i="1"/>
  <c r="U62" i="1"/>
  <c r="G63" i="1"/>
  <c r="J63" i="1"/>
  <c r="N63" i="1"/>
  <c r="U63" i="1"/>
  <c r="G64" i="1"/>
  <c r="J64" i="1"/>
  <c r="N64" i="1"/>
  <c r="U64" i="1"/>
  <c r="G65" i="1"/>
  <c r="J65" i="1"/>
  <c r="N65" i="1"/>
  <c r="U65" i="1"/>
  <c r="G66" i="1"/>
  <c r="J66" i="1"/>
  <c r="N66" i="1"/>
  <c r="U66" i="1"/>
  <c r="G67" i="1"/>
  <c r="J67" i="1"/>
  <c r="N67" i="1"/>
  <c r="U67" i="1"/>
  <c r="G68" i="1"/>
  <c r="J68" i="1"/>
  <c r="N68" i="1"/>
  <c r="U68" i="1"/>
  <c r="G69" i="1"/>
  <c r="J69" i="1"/>
  <c r="N69" i="1"/>
  <c r="U69" i="1"/>
  <c r="G70" i="1"/>
  <c r="J70" i="1"/>
  <c r="N70" i="1"/>
  <c r="U70" i="1"/>
  <c r="G71" i="1"/>
  <c r="J71" i="1"/>
  <c r="N71" i="1"/>
  <c r="U71" i="1"/>
  <c r="G72" i="1"/>
  <c r="J72" i="1"/>
  <c r="N72" i="1"/>
  <c r="U72" i="1"/>
  <c r="G73" i="1"/>
  <c r="J73" i="1"/>
  <c r="N73" i="1"/>
  <c r="U73" i="1"/>
  <c r="G74" i="1"/>
  <c r="J74" i="1"/>
  <c r="N74" i="1"/>
  <c r="U74" i="1"/>
  <c r="G75" i="1"/>
  <c r="J75" i="1"/>
  <c r="N75" i="1"/>
  <c r="U75" i="1"/>
  <c r="G76" i="1"/>
  <c r="J76" i="1"/>
  <c r="N76" i="1"/>
  <c r="U76" i="1"/>
  <c r="G77" i="1"/>
  <c r="J77" i="1"/>
  <c r="N77" i="1"/>
  <c r="U77" i="1"/>
  <c r="G78" i="1"/>
  <c r="J78" i="1"/>
  <c r="N78" i="1"/>
  <c r="U78" i="1"/>
  <c r="G79" i="1"/>
  <c r="J79" i="1"/>
  <c r="N79" i="1"/>
  <c r="U79" i="1"/>
  <c r="G80" i="1"/>
  <c r="J80" i="1"/>
  <c r="N80" i="1"/>
  <c r="U80" i="1"/>
  <c r="G81" i="1"/>
  <c r="J81" i="1"/>
  <c r="N81" i="1"/>
  <c r="U81" i="1"/>
  <c r="G82" i="1"/>
  <c r="J82" i="1"/>
  <c r="N82" i="1"/>
  <c r="U82" i="1"/>
  <c r="G83" i="1"/>
  <c r="J83" i="1"/>
  <c r="N83" i="1"/>
  <c r="U83" i="1"/>
  <c r="G84" i="1"/>
  <c r="J84" i="1"/>
  <c r="N84" i="1"/>
  <c r="U84" i="1"/>
  <c r="G85" i="1"/>
  <c r="J85" i="1"/>
  <c r="N85" i="1"/>
  <c r="U85" i="1"/>
  <c r="G86" i="1"/>
  <c r="J86" i="1"/>
  <c r="N86" i="1"/>
  <c r="U86" i="1"/>
  <c r="G87" i="1"/>
  <c r="J87" i="1"/>
  <c r="N87" i="1"/>
  <c r="U87" i="1"/>
  <c r="G88" i="1"/>
  <c r="J88" i="1"/>
  <c r="N88" i="1"/>
  <c r="U88" i="1"/>
  <c r="G89" i="1"/>
  <c r="J89" i="1"/>
  <c r="N89" i="1"/>
  <c r="U89" i="1"/>
  <c r="G90" i="1"/>
  <c r="J90" i="1"/>
  <c r="N90" i="1"/>
  <c r="U90" i="1"/>
  <c r="G91" i="1"/>
  <c r="J91" i="1"/>
  <c r="N91" i="1"/>
  <c r="U91" i="1"/>
  <c r="G92" i="1"/>
  <c r="J92" i="1"/>
  <c r="N92" i="1"/>
  <c r="U92" i="1"/>
  <c r="G94" i="1"/>
  <c r="J94" i="1"/>
  <c r="N94" i="1"/>
  <c r="U94" i="1"/>
  <c r="G95" i="1"/>
  <c r="J95" i="1"/>
  <c r="N95" i="1"/>
  <c r="U95" i="1"/>
  <c r="G96" i="1"/>
  <c r="J96" i="1"/>
  <c r="N96" i="1"/>
  <c r="U96" i="1"/>
  <c r="G97" i="1"/>
  <c r="J97" i="1"/>
  <c r="N97" i="1"/>
  <c r="U97" i="1"/>
  <c r="G98" i="1"/>
  <c r="J98" i="1"/>
  <c r="N98" i="1"/>
  <c r="U98" i="1"/>
  <c r="G99" i="1"/>
  <c r="J99" i="1"/>
  <c r="N99" i="1"/>
  <c r="U99" i="1"/>
  <c r="G100" i="1"/>
  <c r="J100" i="1"/>
  <c r="N100" i="1"/>
  <c r="U100" i="1"/>
  <c r="G101" i="1"/>
  <c r="J101" i="1"/>
  <c r="N101" i="1"/>
  <c r="U101" i="1"/>
  <c r="G102" i="1"/>
  <c r="J102" i="1"/>
  <c r="N102" i="1"/>
  <c r="U102" i="1"/>
  <c r="G103" i="1"/>
  <c r="J103" i="1"/>
  <c r="N103" i="1"/>
  <c r="U103" i="1"/>
  <c r="G104" i="1"/>
  <c r="J104" i="1"/>
  <c r="N104" i="1"/>
  <c r="U104" i="1"/>
  <c r="G105" i="1"/>
  <c r="J105" i="1"/>
  <c r="N105" i="1"/>
  <c r="U105" i="1"/>
  <c r="G106" i="1"/>
  <c r="J106" i="1"/>
  <c r="N106" i="1"/>
  <c r="U106" i="1"/>
  <c r="G107" i="1"/>
  <c r="J107" i="1"/>
  <c r="N107" i="1"/>
  <c r="U107" i="1"/>
  <c r="Y107" i="1" s="1"/>
  <c r="G108" i="1"/>
  <c r="J108" i="1"/>
  <c r="N108" i="1"/>
  <c r="U108" i="1"/>
  <c r="G109" i="1"/>
  <c r="J109" i="1"/>
  <c r="N109" i="1"/>
  <c r="U109" i="1"/>
  <c r="G112" i="1"/>
  <c r="J112" i="1"/>
  <c r="N112" i="1"/>
  <c r="U112" i="1"/>
  <c r="G118" i="1"/>
  <c r="J118" i="1"/>
  <c r="N118" i="1"/>
  <c r="U118" i="1"/>
  <c r="G93" i="1"/>
  <c r="J93" i="1"/>
  <c r="N93" i="1"/>
  <c r="U93" i="1"/>
  <c r="G120" i="1"/>
  <c r="J120" i="1"/>
  <c r="N120" i="1"/>
  <c r="U120" i="1"/>
  <c r="G123" i="1"/>
  <c r="J123" i="1"/>
  <c r="N123" i="1"/>
  <c r="U123" i="1"/>
  <c r="O32" i="1"/>
  <c r="O21" i="1"/>
  <c r="U15" i="1"/>
  <c r="N15" i="1"/>
  <c r="J15" i="1"/>
  <c r="G15" i="1"/>
  <c r="O50" i="1" l="1"/>
  <c r="O42" i="1"/>
  <c r="O29" i="1"/>
  <c r="O28" i="1"/>
  <c r="V28" i="1" s="1"/>
  <c r="Y28" i="1" s="1"/>
  <c r="O18" i="1"/>
  <c r="O111" i="1"/>
  <c r="O114" i="1"/>
  <c r="Y84" i="1"/>
  <c r="O93" i="1"/>
  <c r="V93" i="1" s="1"/>
  <c r="Y93" i="1" s="1"/>
  <c r="O70" i="1"/>
  <c r="O47" i="1"/>
  <c r="V47" i="1" s="1"/>
  <c r="Y47" i="1" s="1"/>
  <c r="Q132" i="1"/>
  <c r="R132" i="1" s="1"/>
  <c r="Q134" i="1"/>
  <c r="R134" i="1" s="1"/>
  <c r="Q128" i="1"/>
  <c r="R128" i="1" s="1"/>
  <c r="Q130" i="1"/>
  <c r="R130" i="1" s="1"/>
  <c r="O95" i="1"/>
  <c r="V95" i="1" s="1"/>
  <c r="Y95" i="1" s="1"/>
  <c r="O52" i="1"/>
  <c r="O23" i="1"/>
  <c r="O16" i="1"/>
  <c r="V16" i="1" s="1"/>
  <c r="Y16" i="1" s="1"/>
  <c r="O115" i="1"/>
  <c r="V115" i="1" s="1"/>
  <c r="O15" i="1"/>
  <c r="V25" i="1"/>
  <c r="O51" i="1"/>
  <c r="V51" i="1" s="1"/>
  <c r="Y51" i="1" s="1"/>
  <c r="O48" i="1"/>
  <c r="V48" i="1" s="1"/>
  <c r="Y48" i="1" s="1"/>
  <c r="O46" i="1"/>
  <c r="V46" i="1" s="1"/>
  <c r="Y46" i="1" s="1"/>
  <c r="O45" i="1"/>
  <c r="O44" i="1"/>
  <c r="V44" i="1" s="1"/>
  <c r="Y44" i="1" s="1"/>
  <c r="O43" i="1"/>
  <c r="V43" i="1" s="1"/>
  <c r="Y43" i="1" s="1"/>
  <c r="O41" i="1"/>
  <c r="O40" i="1"/>
  <c r="O39" i="1"/>
  <c r="V39" i="1" s="1"/>
  <c r="Y39" i="1" s="1"/>
  <c r="O37" i="1"/>
  <c r="V37" i="1" s="1"/>
  <c r="Y37" i="1" s="1"/>
  <c r="O35" i="1"/>
  <c r="V35" i="1" s="1"/>
  <c r="Y35" i="1" s="1"/>
  <c r="O34" i="1"/>
  <c r="V34" i="1" s="1"/>
  <c r="Y34" i="1" s="1"/>
  <c r="O33" i="1"/>
  <c r="O31" i="1"/>
  <c r="V31" i="1" s="1"/>
  <c r="Y31" i="1" s="1"/>
  <c r="Y30" i="1"/>
  <c r="O117" i="1"/>
  <c r="V30" i="1"/>
  <c r="O103" i="1"/>
  <c r="V103" i="1" s="1"/>
  <c r="Y103" i="1" s="1"/>
  <c r="O94" i="1"/>
  <c r="V94" i="1" s="1"/>
  <c r="O83" i="1"/>
  <c r="V83" i="1" s="1"/>
  <c r="Y83" i="1" s="1"/>
  <c r="O76" i="1"/>
  <c r="V76" i="1" s="1"/>
  <c r="Y76" i="1" s="1"/>
  <c r="O73" i="1"/>
  <c r="V73" i="1" s="1"/>
  <c r="Y73" i="1" s="1"/>
  <c r="O71" i="1"/>
  <c r="O69" i="1"/>
  <c r="V69" i="1" s="1"/>
  <c r="Y69" i="1" s="1"/>
  <c r="O68" i="1"/>
  <c r="V68" i="1" s="1"/>
  <c r="Y68" i="1" s="1"/>
  <c r="O65" i="1"/>
  <c r="V65" i="1" s="1"/>
  <c r="Y65" i="1" s="1"/>
  <c r="O64" i="1"/>
  <c r="O63" i="1"/>
  <c r="V63" i="1" s="1"/>
  <c r="O62" i="1"/>
  <c r="V62" i="1" s="1"/>
  <c r="Y62" i="1" s="1"/>
  <c r="O60" i="1"/>
  <c r="V60" i="1" s="1"/>
  <c r="Y60" i="1" s="1"/>
  <c r="O59" i="1"/>
  <c r="O53" i="1"/>
  <c r="V53" i="1" s="1"/>
  <c r="Y53" i="1" s="1"/>
  <c r="O19" i="1"/>
  <c r="V19" i="1" s="1"/>
  <c r="Y19" i="1" s="1"/>
  <c r="O119" i="1"/>
  <c r="V119" i="1" s="1"/>
  <c r="Y119" i="1"/>
  <c r="V27" i="1"/>
  <c r="Y27" i="1" s="1"/>
  <c r="O98" i="1"/>
  <c r="V98" i="1" s="1"/>
  <c r="Y98" i="1" s="1"/>
  <c r="O84" i="1"/>
  <c r="V84" i="1" s="1"/>
  <c r="O24" i="1"/>
  <c r="O110" i="1"/>
  <c r="V110" i="1" s="1"/>
  <c r="Y110" i="1" s="1"/>
  <c r="V113" i="1"/>
  <c r="O116" i="1"/>
  <c r="V116" i="1" s="1"/>
  <c r="V70" i="1"/>
  <c r="Y70" i="1" s="1"/>
  <c r="O22" i="1"/>
  <c r="V22" i="1" s="1"/>
  <c r="Y22" i="1" s="1"/>
  <c r="O20" i="1"/>
  <c r="V111" i="1"/>
  <c r="Y120" i="1"/>
  <c r="O112" i="1"/>
  <c r="V112" i="1" s="1"/>
  <c r="Y112" i="1" s="1"/>
  <c r="O109" i="1"/>
  <c r="O107" i="1"/>
  <c r="V107" i="1" s="1"/>
  <c r="Y106" i="1"/>
  <c r="O105" i="1"/>
  <c r="V105" i="1" s="1"/>
  <c r="Y105" i="1" s="1"/>
  <c r="O102" i="1"/>
  <c r="O101" i="1"/>
  <c r="V101" i="1" s="1"/>
  <c r="Y101" i="1" s="1"/>
  <c r="O100" i="1"/>
  <c r="V100" i="1" s="1"/>
  <c r="O99" i="1"/>
  <c r="V99" i="1" s="1"/>
  <c r="Y99" i="1" s="1"/>
  <c r="O97" i="1"/>
  <c r="V97" i="1" s="1"/>
  <c r="Y97" i="1" s="1"/>
  <c r="Y94" i="1"/>
  <c r="O91" i="1"/>
  <c r="V91" i="1" s="1"/>
  <c r="Y91" i="1" s="1"/>
  <c r="O90" i="1"/>
  <c r="V90" i="1" s="1"/>
  <c r="Y90" i="1" s="1"/>
  <c r="O89" i="1"/>
  <c r="O88" i="1"/>
  <c r="O87" i="1"/>
  <c r="V87" i="1" s="1"/>
  <c r="Y87" i="1" s="1"/>
  <c r="O79" i="1"/>
  <c r="V79" i="1" s="1"/>
  <c r="Y79" i="1" s="1"/>
  <c r="O75" i="1"/>
  <c r="V75" i="1" s="1"/>
  <c r="Y75" i="1" s="1"/>
  <c r="Y74" i="1"/>
  <c r="Y63" i="1"/>
  <c r="O61" i="1"/>
  <c r="V61" i="1" s="1"/>
  <c r="Y61" i="1" s="1"/>
  <c r="O58" i="1"/>
  <c r="O57" i="1"/>
  <c r="V57" i="1" s="1"/>
  <c r="Y57" i="1" s="1"/>
  <c r="O55" i="1"/>
  <c r="V55" i="1" s="1"/>
  <c r="Y55" i="1" s="1"/>
  <c r="V33" i="1"/>
  <c r="Y33" i="1" s="1"/>
  <c r="Y17" i="1"/>
  <c r="V117" i="1"/>
  <c r="Y117" i="1" s="1"/>
  <c r="V114" i="1"/>
  <c r="Y114" i="1" s="1"/>
  <c r="Y111" i="1"/>
  <c r="V109" i="1"/>
  <c r="V102" i="1"/>
  <c r="Y102" i="1" s="1"/>
  <c r="V89" i="1"/>
  <c r="Y89" i="1" s="1"/>
  <c r="V88" i="1"/>
  <c r="Y88" i="1" s="1"/>
  <c r="V71" i="1"/>
  <c r="Y71" i="1" s="1"/>
  <c r="V64" i="1"/>
  <c r="Y64" i="1" s="1"/>
  <c r="V59" i="1"/>
  <c r="Y59" i="1" s="1"/>
  <c r="V58" i="1"/>
  <c r="V52" i="1"/>
  <c r="Y52" i="1" s="1"/>
  <c r="V50" i="1"/>
  <c r="Y50" i="1" s="1"/>
  <c r="V45" i="1"/>
  <c r="Y45" i="1" s="1"/>
  <c r="V42" i="1"/>
  <c r="Y42" i="1" s="1"/>
  <c r="V41" i="1"/>
  <c r="Y41" i="1" s="1"/>
  <c r="V40" i="1"/>
  <c r="V32" i="1"/>
  <c r="Y32" i="1" s="1"/>
  <c r="V29" i="1"/>
  <c r="Y29" i="1" s="1"/>
  <c r="Y25" i="1"/>
  <c r="V23" i="1"/>
  <c r="Y23" i="1" s="1"/>
  <c r="V21" i="1"/>
  <c r="Y21" i="1" s="1"/>
  <c r="V20" i="1"/>
  <c r="Y20" i="1" s="1"/>
  <c r="V18" i="1"/>
  <c r="Y18" i="1" s="1"/>
  <c r="V15" i="1"/>
  <c r="O49" i="1"/>
  <c r="V49" i="1" s="1"/>
  <c r="Y49" i="1" s="1"/>
  <c r="O118" i="1"/>
  <c r="V118" i="1" s="1"/>
  <c r="Y118" i="1" s="1"/>
  <c r="O74" i="1"/>
  <c r="V74" i="1" s="1"/>
  <c r="Y109" i="1"/>
  <c r="O120" i="1"/>
  <c r="V120" i="1" s="1"/>
  <c r="Y40" i="1"/>
  <c r="O85" i="1"/>
  <c r="V85" i="1" s="1"/>
  <c r="Y85" i="1" s="1"/>
  <c r="O86" i="1"/>
  <c r="V86" i="1" s="1"/>
  <c r="Y86" i="1" s="1"/>
  <c r="O123" i="1"/>
  <c r="V123" i="1" s="1"/>
  <c r="Y123" i="1" s="1"/>
  <c r="Y116" i="1"/>
  <c r="O26" i="1"/>
  <c r="V26" i="1" s="1"/>
  <c r="Y26" i="1" s="1"/>
  <c r="O104" i="1"/>
  <c r="V104" i="1" s="1"/>
  <c r="Y104" i="1" s="1"/>
  <c r="O92" i="1"/>
  <c r="V92" i="1" s="1"/>
  <c r="Y92" i="1" s="1"/>
  <c r="O80" i="1"/>
  <c r="V80" i="1" s="1"/>
  <c r="Y80" i="1" s="1"/>
  <c r="O38" i="1"/>
  <c r="V38" i="1" s="1"/>
  <c r="Y38" i="1" s="1"/>
  <c r="O106" i="1"/>
  <c r="V106" i="1" s="1"/>
  <c r="O66" i="1"/>
  <c r="V66" i="1" s="1"/>
  <c r="Y66" i="1" s="1"/>
  <c r="O72" i="1"/>
  <c r="V72" i="1" s="1"/>
  <c r="Y72" i="1" s="1"/>
  <c r="O17" i="1"/>
  <c r="V17" i="1" s="1"/>
  <c r="O56" i="1"/>
  <c r="V56" i="1" s="1"/>
  <c r="Y56" i="1" s="1"/>
  <c r="O108" i="1"/>
  <c r="V108" i="1" s="1"/>
  <c r="Y108" i="1" s="1"/>
  <c r="O78" i="1"/>
  <c r="V78" i="1" s="1"/>
  <c r="Y78" i="1" s="1"/>
  <c r="O54" i="1"/>
  <c r="V54" i="1" s="1"/>
  <c r="Y54" i="1" s="1"/>
  <c r="O67" i="1"/>
  <c r="V67" i="1" s="1"/>
  <c r="Y67" i="1" s="1"/>
  <c r="Y58" i="1"/>
  <c r="Y100" i="1"/>
  <c r="O81" i="1"/>
  <c r="V81" i="1" s="1"/>
  <c r="Y81" i="1" s="1"/>
  <c r="O36" i="1"/>
  <c r="V36" i="1" s="1"/>
  <c r="Y36" i="1" s="1"/>
  <c r="O96" i="1"/>
  <c r="V96" i="1" s="1"/>
  <c r="O77" i="1"/>
  <c r="V77" i="1" s="1"/>
  <c r="Y77" i="1" s="1"/>
  <c r="O82" i="1"/>
  <c r="V82" i="1" s="1"/>
  <c r="Y82" i="1" s="1"/>
  <c r="Y96" i="1" l="1"/>
  <c r="V24" i="1"/>
  <c r="Y24" i="1" s="1"/>
  <c r="O130" i="1"/>
  <c r="P130" i="1" s="1"/>
  <c r="O132" i="1"/>
  <c r="P132" i="1" s="1"/>
  <c r="P128" i="1"/>
  <c r="O134" i="1"/>
  <c r="P134" i="1" s="1"/>
  <c r="Y15" i="1"/>
  <c r="S130" i="1"/>
  <c r="S128" i="1" l="1"/>
  <c r="S132" i="1"/>
  <c r="S134" i="1"/>
  <c r="I127" i="1"/>
  <c r="G127" i="1"/>
  <c r="F132" i="1"/>
  <c r="H127" i="1"/>
  <c r="F127" i="1"/>
  <c r="J127" i="1"/>
  <c r="F134" i="1" l="1"/>
</calcChain>
</file>

<file path=xl/sharedStrings.xml><?xml version="1.0" encoding="utf-8"?>
<sst xmlns="http://schemas.openxmlformats.org/spreadsheetml/2006/main" count="295" uniqueCount="285">
  <si>
    <t>DEDAN KIMATHI UNIVERSITY OF TECHNOLOGY</t>
  </si>
  <si>
    <t xml:space="preserve">SCORESHEET </t>
  </si>
  <si>
    <t>UNIT CODE:</t>
  </si>
  <si>
    <t>S/N</t>
  </si>
  <si>
    <t xml:space="preserve">REG. NO. </t>
  </si>
  <si>
    <t>NAME</t>
  </si>
  <si>
    <t>CONTINUOUS ASSESSMENT TESTS</t>
  </si>
  <si>
    <t>ASSIGNMENTS</t>
  </si>
  <si>
    <t>LABS</t>
  </si>
  <si>
    <t>CATs + LABS + ASSIGNMENTS GRAND TOTAL out of 30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</si>
  <si>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</si>
  <si>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</si>
  <si>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</si>
  <si>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</si>
  <si>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</si>
  <si>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</si>
  <si>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</si>
  <si>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</si>
  <si>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</si>
  <si>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</si>
  <si>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</si>
  <si>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Lab 1 out of</t>
  </si>
  <si>
    <t xml:space="preserve">LAB 2 out of </t>
  </si>
  <si>
    <t>Lab 3 out of</t>
  </si>
  <si>
    <t xml:space="preserve">TOTAL LABS out of </t>
  </si>
  <si>
    <t>Q1 out of</t>
  </si>
  <si>
    <t>Q2 out of</t>
  </si>
  <si>
    <t>Q3 out of</t>
  </si>
  <si>
    <t>Q4 out Of</t>
  </si>
  <si>
    <t>Q5 out of</t>
  </si>
  <si>
    <t>TOTAL EXAM OUT OF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</si>
  <si>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</si>
  <si>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</si>
  <si>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</si>
  <si>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</si>
  <si>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</si>
  <si>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</si>
  <si>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</si>
  <si>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</si>
  <si>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</si>
  <si>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</si>
  <si>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</si>
  <si>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</si>
  <si>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</si>
  <si>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</si>
  <si>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</si>
  <si>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</si>
  <si>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>MEAN</t>
  </si>
  <si>
    <t>E.E.</t>
  </si>
  <si>
    <t xml:space="preserve">I.E. </t>
  </si>
  <si>
    <t>E.E</t>
  </si>
  <si>
    <t>MIN. MARK</t>
  </si>
  <si>
    <t>PASS</t>
  </si>
  <si>
    <t>FAIL</t>
  </si>
  <si>
    <t>MAX. MARK</t>
  </si>
  <si>
    <t>ABSENT</t>
  </si>
  <si>
    <t>STD. DEV</t>
  </si>
  <si>
    <t>Student No.</t>
  </si>
  <si>
    <t>Reg. ID</t>
  </si>
  <si>
    <t>Names</t>
  </si>
  <si>
    <t>Unit</t>
  </si>
  <si>
    <t>TOTAL CAT/ASS</t>
  </si>
  <si>
    <t>FINAL EXAM</t>
  </si>
  <si>
    <t>UNIT TITLE:</t>
  </si>
  <si>
    <t>DEGREE: BACHELOR OF SCIENCE IN MECHATRONIC  ENGINEERING</t>
  </si>
  <si>
    <t>E022-01-0899/2022</t>
  </si>
  <si>
    <t>Eric  Mumo MWANGI</t>
  </si>
  <si>
    <t>E022-01-1252/2022</t>
  </si>
  <si>
    <t>Saidi Kombe RAJABU</t>
  </si>
  <si>
    <t>E022-01-1253/2022</t>
  </si>
  <si>
    <t>Daniel WAKAYAMBA</t>
  </si>
  <si>
    <t>E022-01-1254/2022</t>
  </si>
  <si>
    <t>Eston  Njama MIRINGU</t>
  </si>
  <si>
    <t>E022-01-1255/2022</t>
  </si>
  <si>
    <t>Sarah Njeri MBURU</t>
  </si>
  <si>
    <t>E022-01-1256/2022</t>
  </si>
  <si>
    <t xml:space="preserve">Kennedy Karuri GITHAIGA </t>
  </si>
  <si>
    <t>E022-01-1257/2022</t>
  </si>
  <si>
    <t>Samuel  Ndicu WANJA</t>
  </si>
  <si>
    <t>E022-01-1258/2022</t>
  </si>
  <si>
    <t>Kelvin Kimingi NGANGA</t>
  </si>
  <si>
    <t>E022-01-1259/2022</t>
  </si>
  <si>
    <t>James NDUNGU</t>
  </si>
  <si>
    <t>E022-01-1260/2022</t>
  </si>
  <si>
    <t>Sylvia Wambui KINGA</t>
  </si>
  <si>
    <t>E022-01-1261/2022</t>
  </si>
  <si>
    <t>Benson Muchoki NDUNGU</t>
  </si>
  <si>
    <t>E022-01-1263/2022</t>
  </si>
  <si>
    <t>Brian Muchai KAGURI</t>
  </si>
  <si>
    <t>E022-01-1264/2022</t>
  </si>
  <si>
    <t>Alvis Patrick  KIMANI</t>
  </si>
  <si>
    <t>E022-01-1265/2022</t>
  </si>
  <si>
    <t xml:space="preserve">Edward  MUNENE </t>
  </si>
  <si>
    <t>E022-01-1266/2022</t>
  </si>
  <si>
    <t>Eliud   Gachau NJIHIA</t>
  </si>
  <si>
    <t>E022-01-1267/2022</t>
  </si>
  <si>
    <t>Victor  Mutiio KAARA</t>
  </si>
  <si>
    <t>E022-01-1269/2022</t>
  </si>
  <si>
    <t>Daniel Mutwiri MWENDA</t>
  </si>
  <si>
    <t>E022-01-1270/2022</t>
  </si>
  <si>
    <t>Emmanuel Wambua MAKAU</t>
  </si>
  <si>
    <t>E022-01-1271/2022</t>
  </si>
  <si>
    <t>Dennis Kamau MACHARIA</t>
  </si>
  <si>
    <t>E022-01-1272/2022</t>
  </si>
  <si>
    <t>James Njihia KARANJA</t>
  </si>
  <si>
    <t>E022-01-1273/2022</t>
  </si>
  <si>
    <t>Zachery Reinhard OTIENO</t>
  </si>
  <si>
    <t>E022-01-1274/2022</t>
  </si>
  <si>
    <t>Victor Mburu THARAO</t>
  </si>
  <si>
    <t>E022-01-1275/2022</t>
  </si>
  <si>
    <t>Johnpaul Kigochi MBOTE</t>
  </si>
  <si>
    <t>E022-01-1276/2022</t>
  </si>
  <si>
    <t>Lewis Muriuki WAMBUGU</t>
  </si>
  <si>
    <t>E022-01-1277/2022</t>
  </si>
  <si>
    <t>Vanessa Grace WARERA</t>
  </si>
  <si>
    <t>E022-01-1280/2022</t>
  </si>
  <si>
    <t xml:space="preserve">Mutai David  KIPYEGON </t>
  </si>
  <si>
    <t>E022-01-1281/2022</t>
  </si>
  <si>
    <t xml:space="preserve">Bradley  Chabaga  KIPROTICH </t>
  </si>
  <si>
    <t>E022-01-1282/2022</t>
  </si>
  <si>
    <t xml:space="preserve">Collins KAMAU </t>
  </si>
  <si>
    <t>E022-01-1283/2022</t>
  </si>
  <si>
    <t>Joan Mumbi THOITHI</t>
  </si>
  <si>
    <t>E022-01-1284/2022</t>
  </si>
  <si>
    <t>Happy Nyambura MATHENGE</t>
  </si>
  <si>
    <t>E022-01-1285/2022</t>
  </si>
  <si>
    <t>Ellis  Ikundo MUHORO</t>
  </si>
  <si>
    <t>E022-01-1286/2022</t>
  </si>
  <si>
    <t xml:space="preserve">Cassidy  Mbaire  WAWERU </t>
  </si>
  <si>
    <t>E022-01-1287/2022</t>
  </si>
  <si>
    <t>Ian Muthae WAMBUA</t>
  </si>
  <si>
    <t>E022-01-1288/2022</t>
  </si>
  <si>
    <t>Ronald  Mutua  MWAU</t>
  </si>
  <si>
    <t>E022-01-1289/2022</t>
  </si>
  <si>
    <t xml:space="preserve">Prince Baraka KIRIMI </t>
  </si>
  <si>
    <t>E022-01-1290/2022</t>
  </si>
  <si>
    <t xml:space="preserve">Blessing  Nafula  JUMA </t>
  </si>
  <si>
    <t>E022-01-1292/2022</t>
  </si>
  <si>
    <t>Duncan Muimi MULI</t>
  </si>
  <si>
    <t>E022-01-1293/2022</t>
  </si>
  <si>
    <t>Edger Ongany OKOTH</t>
  </si>
  <si>
    <t>E022-01-1294/2022</t>
  </si>
  <si>
    <t xml:space="preserve">Allan  Nganga  GACHERU </t>
  </si>
  <si>
    <t>E022-01-1296/2022</t>
  </si>
  <si>
    <t>Reinhard Kimutai BITOK</t>
  </si>
  <si>
    <t>E022-01-1297/2022</t>
  </si>
  <si>
    <t>Benson Nganga NJUGUNA</t>
  </si>
  <si>
    <t>E022-01-1298/2022</t>
  </si>
  <si>
    <t xml:space="preserve">Sam Harol Bahati  ONYANGO </t>
  </si>
  <si>
    <t>E022-01-1299/2022</t>
  </si>
  <si>
    <t>Vincent Lakilau KIPKALIS</t>
  </si>
  <si>
    <t>E022-01-1300/2022</t>
  </si>
  <si>
    <t>Joey Muthoni KANYI</t>
  </si>
  <si>
    <t>E022-01-1301/2022</t>
  </si>
  <si>
    <t>Joy Nyawira GICHURU</t>
  </si>
  <si>
    <t>E022-01-1302/2022</t>
  </si>
  <si>
    <t>Ann Jerono NGETICH</t>
  </si>
  <si>
    <t>E022-01-1303/2022</t>
  </si>
  <si>
    <t xml:space="preserve">Trevor  Muhavi MWANZI </t>
  </si>
  <si>
    <t>E022-01-1304/2022</t>
  </si>
  <si>
    <t>Witney Jemutai  KOECH</t>
  </si>
  <si>
    <t>E022-01-1305/2022</t>
  </si>
  <si>
    <t>Evan Kipkoech ROTICH</t>
  </si>
  <si>
    <t>E022-01-1307/2022</t>
  </si>
  <si>
    <t>Paul Mwangi THUO</t>
  </si>
  <si>
    <t>E022-01-1308/2022</t>
  </si>
  <si>
    <t>David  Mwangi NGARI</t>
  </si>
  <si>
    <t>E022-01-1309/2022</t>
  </si>
  <si>
    <t>Robert Anthony OYANGO</t>
  </si>
  <si>
    <t>E022-01-1310/2022</t>
  </si>
  <si>
    <t>Collins Cheruiyot KEMBOI</t>
  </si>
  <si>
    <t>E022-01-1311/2022</t>
  </si>
  <si>
    <t>Perisan NDUNGE</t>
  </si>
  <si>
    <t>E022-01-1313/2022</t>
  </si>
  <si>
    <t>Allan Kiptoo KIPRAISI</t>
  </si>
  <si>
    <t>E022-01-1314/2022</t>
  </si>
  <si>
    <t>Benard Akungu OGOLA</t>
  </si>
  <si>
    <t>E022-01-1315/2022</t>
  </si>
  <si>
    <t>Aron KIBET</t>
  </si>
  <si>
    <t>E022-01-1316/2022</t>
  </si>
  <si>
    <t>Romeo Kipruto  KEMBOI</t>
  </si>
  <si>
    <t>E022-01-1317/2022</t>
  </si>
  <si>
    <t>Emmanuel KIPTOO</t>
  </si>
  <si>
    <t>E022-01-1318/2022</t>
  </si>
  <si>
    <t>David BARONGO</t>
  </si>
  <si>
    <t>E022-01-1319/2022</t>
  </si>
  <si>
    <t>Spencer Kibii KIGEN</t>
  </si>
  <si>
    <t>E022-01-1320/2022</t>
  </si>
  <si>
    <t>Muthomi  KIONI</t>
  </si>
  <si>
    <t>E022-01-1321/2022</t>
  </si>
  <si>
    <t>Nathan  Simintei KAELO</t>
  </si>
  <si>
    <t>E022-01-1323/2022</t>
  </si>
  <si>
    <t>Kitur Mark KIMUTAI</t>
  </si>
  <si>
    <t>E022-01-1325/2022</t>
  </si>
  <si>
    <t>Prince  Waribu  GACHUHI</t>
  </si>
  <si>
    <t>E022-01-1327/2022</t>
  </si>
  <si>
    <t>Collins  Kibichii KIPLAGAT</t>
  </si>
  <si>
    <t>E022-01-1328/2022</t>
  </si>
  <si>
    <t xml:space="preserve">Mark Obungu ONYAMBU </t>
  </si>
  <si>
    <t>E022-01-1329/2022</t>
  </si>
  <si>
    <t>Michael Katana MVOO</t>
  </si>
  <si>
    <t>E022-01-1330/2022</t>
  </si>
  <si>
    <t>Nicholas Maxwell KIPRUTO</t>
  </si>
  <si>
    <t>E022-01-1331/2022</t>
  </si>
  <si>
    <t xml:space="preserve">Sydney  MURUKA </t>
  </si>
  <si>
    <t>E022-01-1332/2022</t>
  </si>
  <si>
    <t>Pharel MAKONA</t>
  </si>
  <si>
    <t>E022-01-1333/2022</t>
  </si>
  <si>
    <t>Joseph  Kariuki  KIMANI</t>
  </si>
  <si>
    <t>E022-01-1334/2022</t>
  </si>
  <si>
    <t>Solomon Wekesa WANYONYI</t>
  </si>
  <si>
    <t>E022-01-1335/2022</t>
  </si>
  <si>
    <t xml:space="preserve">Chris Ositu  OKONDO </t>
  </si>
  <si>
    <t>E022-01-1337/2022</t>
  </si>
  <si>
    <t>Biron Omondi ODIWUOR</t>
  </si>
  <si>
    <t>E022-01-1338/2022</t>
  </si>
  <si>
    <t xml:space="preserve">George Otieno  OTIENO </t>
  </si>
  <si>
    <t>E022-01-1339/2022</t>
  </si>
  <si>
    <t>James  Joachim  AUTE</t>
  </si>
  <si>
    <t>E022-01-1340/2022</t>
  </si>
  <si>
    <t>Isaac Simiyu WASIKE</t>
  </si>
  <si>
    <t>E022-01-1342/2022</t>
  </si>
  <si>
    <t xml:space="preserve">Derrick  Nyagudi  OSIAGO </t>
  </si>
  <si>
    <t>E022-01-1354/2022</t>
  </si>
  <si>
    <t>Rodney maina GATHARA</t>
  </si>
  <si>
    <t>E022-01-1379/2022</t>
  </si>
  <si>
    <t>Collins Kitungu MUKUA</t>
  </si>
  <si>
    <t>E022-01-1391/2022</t>
  </si>
  <si>
    <t xml:space="preserve">Mercy Mutheu MWINZI </t>
  </si>
  <si>
    <t>E022-01-1402/2022</t>
  </si>
  <si>
    <t>Victor Baraka WANYONYI</t>
  </si>
  <si>
    <t>E022-01-1497/2022</t>
  </si>
  <si>
    <t xml:space="preserve">Erick KIPKEMOI </t>
  </si>
  <si>
    <t>E022-01-2150/2022</t>
  </si>
  <si>
    <t>Janice Wanjiru WAWERU</t>
  </si>
  <si>
    <t>E022-01-2170/2022</t>
  </si>
  <si>
    <t xml:space="preserve">Nicole  Gesare  ONYIEGO </t>
  </si>
  <si>
    <t>E022-01-2189/2022</t>
  </si>
  <si>
    <t>Ian Muli WAMBUA</t>
  </si>
  <si>
    <t>E022-01-2192/2022</t>
  </si>
  <si>
    <t xml:space="preserve">Patty Mailu MUTINDA </t>
  </si>
  <si>
    <t>E022-01-2258/2022</t>
  </si>
  <si>
    <t>Brian Kipkemoi KOECH</t>
  </si>
  <si>
    <t>E022-01-2305/2022</t>
  </si>
  <si>
    <t>Jeff Mburu KAMAU</t>
  </si>
  <si>
    <t>E022-01-2379/2022</t>
  </si>
  <si>
    <t>Stanley  Nguna MWENDWA</t>
  </si>
  <si>
    <t>E022-01-2406/2022</t>
  </si>
  <si>
    <t>Desmond MONDO</t>
  </si>
  <si>
    <t>E022-01-2453/2022</t>
  </si>
  <si>
    <t>Ebby Rehema MATIKA</t>
  </si>
  <si>
    <t>E022-01-2459/2022</t>
  </si>
  <si>
    <t>Samuel  Yashua RUKUNYI</t>
  </si>
  <si>
    <t>E022-01-2531/2022</t>
  </si>
  <si>
    <t>Victor Gachigua  KARANJA</t>
  </si>
  <si>
    <t>E022-01-2574/2022</t>
  </si>
  <si>
    <t>Abdulrahman Hassan HUSSEIN</t>
  </si>
  <si>
    <t>E022-01-2968/2021</t>
  </si>
  <si>
    <t>Simon Kamangaru MUNYIRI</t>
  </si>
  <si>
    <t>E022-01-1382/2021</t>
  </si>
  <si>
    <t>Kelvin MUTEMBEI</t>
  </si>
  <si>
    <t>E022-01-1398/2021</t>
  </si>
  <si>
    <t>Dennis Kipruto SANG</t>
  </si>
  <si>
    <t>E022-01-1406/2021</t>
  </si>
  <si>
    <t>Edwin Ngure GATHUITA</t>
  </si>
  <si>
    <t>FIRST YEAR FIRST SEMESTER 2023/2024 ACADEMIC YEAR</t>
  </si>
  <si>
    <t>WORKSHOP PROCESSES AND PRACTICES II</t>
  </si>
  <si>
    <t>EMT 2101</t>
  </si>
  <si>
    <t>E022-01-1356/2021</t>
  </si>
  <si>
    <t>Rachael Wanjiru Wambui</t>
  </si>
  <si>
    <t>E022-01-2138/2020</t>
  </si>
  <si>
    <t>Dennis Mungai Ndung'u</t>
  </si>
  <si>
    <t>E022-01-1341/2022</t>
  </si>
  <si>
    <t>Maxwell Ndemo</t>
  </si>
  <si>
    <t>E022-01-1507/2021</t>
  </si>
  <si>
    <t>Solomon Amboka</t>
  </si>
  <si>
    <t>E022-01-1365/2021</t>
  </si>
  <si>
    <t>Simon MUNENE</t>
  </si>
  <si>
    <t>E022-01-1374/2021</t>
  </si>
  <si>
    <t>James MUINDE</t>
  </si>
  <si>
    <t>E022-01-1388/2021</t>
  </si>
  <si>
    <t>Hacket KIPKORIR</t>
  </si>
  <si>
    <t>E022-01-1395/2021</t>
  </si>
  <si>
    <t>Brian Kasili WAMALWA</t>
  </si>
  <si>
    <t>SPECIAL 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</si>
</sst>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b/>
      <sz val="11"/>
      <color indexed="52"/>
      <name val="Calibri"/>
      <family val="2"/>
      <charset val="134"/>
    </font>
    <font>
      <sz val="11"/>
      <name val="Times New Roman"/>
      <family val="1"/>
      <charset val="134"/>
    </font>
    <font>
      <sz val="10"/>
      <name val="Times New Roman"/>
      <family val="1"/>
      <charset val="134"/>
    </font>
    <font>
      <sz val="8"/>
      <color indexed="18"/>
      <name val="Arial"/>
      <family val="2"/>
      <charset val="134"/>
    </font>
    <font>
      <sz val="12"/>
      <color indexed="18"/>
      <name val="Arial"/>
      <family val="2"/>
      <charset val="134"/>
    </font>
    <font>
      <b/>
      <u/>
      <sz val="24"/>
      <name val="Times New Roman"/>
      <family val="1"/>
      <charset val="134"/>
    </font>
    <font>
      <b/>
      <u/>
      <sz val="18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sz val="14"/>
      <color indexed="8"/>
      <name val="Verdana"/>
      <family val="2"/>
      <charset val="134"/>
    </font>
    <font>
      <sz val="20"/>
      <color indexed="8"/>
      <name val="Calibri"/>
      <family val="2"/>
      <charset val="134"/>
    </font>
    <font>
      <b/>
      <sz val="11"/>
      <color indexed="60"/>
      <name val="Arial"/>
      <family val="2"/>
      <charset val="134"/>
    </font>
    <font>
      <sz val="12"/>
      <name val="Arial"/>
      <family val="2"/>
      <charset val="134"/>
    </font>
    <font>
      <sz val="12"/>
      <name val="Times New Roman"/>
      <family val="1"/>
      <charset val="134"/>
    </font>
    <font>
      <sz val="8"/>
      <name val="Arial"/>
      <family val="2"/>
      <charset val="134"/>
    </font>
    <font>
      <sz val="20"/>
      <name val="Arial"/>
      <family val="2"/>
      <charset val="134"/>
    </font>
    <font>
      <sz val="11"/>
      <name val="Arial"/>
      <family val="2"/>
      <charset val="134"/>
    </font>
    <font>
      <sz val="12"/>
      <name val="Calibri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b/>
      <sz val="12"/>
      <name val="Times New Roman"/>
      <family val="1"/>
      <charset val="134"/>
    </font>
    <font>
      <sz val="20"/>
      <name val="Times New Roman"/>
      <family val="1"/>
      <charset val="134"/>
    </font>
    <font>
      <b/>
      <sz val="11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sz val="10"/>
      <name val="Arial"/>
      <family val="2"/>
    </font>
    <font>
      <b/>
      <u/>
      <sz val="18"/>
      <color rgb="FFFF0000"/>
      <name val="Times New Roman"/>
      <family val="1"/>
      <charset val="134"/>
    </font>
    <font>
      <b/>
      <sz val="20"/>
      <color indexed="60"/>
      <name val="Calibri"/>
      <family val="2"/>
    </font>
    <font>
      <b/>
      <sz val="20"/>
      <color indexed="10"/>
      <name val="Calibri"/>
      <family val="2"/>
    </font>
    <font>
      <b/>
      <sz val="20"/>
      <color indexed="8"/>
      <name val="Calibri"/>
      <family val="2"/>
    </font>
    <font>
      <b/>
      <sz val="16"/>
      <color indexed="8"/>
      <name val="Arial"/>
      <family val="2"/>
      <charset val="134"/>
    </font>
    <font>
      <b/>
      <sz val="16"/>
      <color indexed="10"/>
      <name val="Arial"/>
      <family val="2"/>
      <charset val="134"/>
    </font>
    <font>
      <sz val="14"/>
      <color indexed="8"/>
      <name val="Verdana"/>
      <family val="2"/>
    </font>
    <font>
      <sz val="14"/>
      <name val="Verdana"/>
      <family val="2"/>
    </font>
    <font>
      <b/>
      <sz val="24"/>
      <color indexed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4">
    <xf numFmtId="0" fontId="0" fillId="0" borderId="0">
      <alignment vertical="center"/>
    </xf>
    <xf numFmtId="0" fontId="2" fillId="6" borderId="11" applyNumberFormat="0" applyAlignment="0" applyProtection="0">
      <alignment vertical="center"/>
    </xf>
    <xf numFmtId="0" fontId="1" fillId="0" borderId="0">
      <alignment vertical="center"/>
    </xf>
    <xf numFmtId="0" fontId="31" fillId="0" borderId="0"/>
  </cellStyleXfs>
  <cellXfs count="116"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164" fontId="0" fillId="0" borderId="0" xfId="0" applyNumberFormat="1" applyAlignment="1"/>
    <xf numFmtId="1" fontId="0" fillId="0" borderId="0" xfId="0" applyNumberForma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left" vertical="center"/>
    </xf>
    <xf numFmtId="164" fontId="15" fillId="0" borderId="2" xfId="0" applyNumberFormat="1" applyFont="1" applyBorder="1" applyAlignment="1"/>
    <xf numFmtId="1" fontId="9" fillId="0" borderId="0" xfId="0" applyNumberFormat="1" applyFont="1" applyAlignment="1">
      <alignment horizontal="center"/>
    </xf>
    <xf numFmtId="1" fontId="15" fillId="0" borderId="2" xfId="0" applyNumberFormat="1" applyFont="1" applyBorder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2" xfId="0" applyNumberFormat="1" applyFont="1" applyBorder="1">
      <alignment vertical="center"/>
    </xf>
    <xf numFmtId="0" fontId="2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2" fillId="2" borderId="0" xfId="0" applyFont="1" applyFill="1" applyAlignment="1"/>
    <xf numFmtId="0" fontId="23" fillId="2" borderId="0" xfId="2" applyFont="1" applyFill="1">
      <alignment vertical="center"/>
    </xf>
    <xf numFmtId="0" fontId="11" fillId="2" borderId="0" xfId="0" applyFont="1" applyFill="1" applyAlignment="1"/>
    <xf numFmtId="0" fontId="17" fillId="2" borderId="0" xfId="0" applyFont="1" applyFill="1" applyAlignment="1"/>
    <xf numFmtId="0" fontId="26" fillId="2" borderId="4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18" fillId="2" borderId="0" xfId="0" applyFont="1" applyFill="1" applyAlignment="1"/>
    <xf numFmtId="0" fontId="27" fillId="2" borderId="6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7" fillId="2" borderId="0" xfId="2" applyFont="1" applyFill="1" applyAlignment="1"/>
    <xf numFmtId="164" fontId="22" fillId="2" borderId="0" xfId="0" applyNumberFormat="1" applyFont="1" applyFill="1" applyAlignment="1">
      <alignment horizontal="center" vertical="center"/>
    </xf>
    <xf numFmtId="2" fontId="25" fillId="2" borderId="1" xfId="1" applyNumberFormat="1" applyFont="1" applyFill="1" applyBorder="1" applyAlignment="1" applyProtection="1">
      <alignment horizontal="center" vertical="center"/>
    </xf>
    <xf numFmtId="164" fontId="25" fillId="2" borderId="0" xfId="1" applyNumberFormat="1" applyFont="1" applyFill="1" applyBorder="1" applyAlignment="1" applyProtection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 wrapText="1"/>
    </xf>
    <xf numFmtId="2" fontId="26" fillId="2" borderId="4" xfId="0" applyNumberFormat="1" applyFont="1" applyFill="1" applyBorder="1" applyAlignment="1">
      <alignment horizontal="center" vertical="center"/>
    </xf>
    <xf numFmtId="2" fontId="29" fillId="2" borderId="1" xfId="0" applyNumberFormat="1" applyFont="1" applyFill="1" applyBorder="1" applyAlignment="1">
      <alignment horizontal="center" vertical="center"/>
    </xf>
    <xf numFmtId="2" fontId="29" fillId="2" borderId="8" xfId="0" applyNumberFormat="1" applyFont="1" applyFill="1" applyBorder="1" applyAlignment="1">
      <alignment horizontal="center" vertical="center"/>
    </xf>
    <xf numFmtId="164" fontId="18" fillId="2" borderId="0" xfId="0" applyNumberFormat="1" applyFont="1" applyFill="1" applyAlignment="1">
      <alignment horizontal="center" vertical="center"/>
    </xf>
    <xf numFmtId="1" fontId="22" fillId="2" borderId="0" xfId="0" applyNumberFormat="1" applyFont="1" applyFill="1" applyAlignment="1"/>
    <xf numFmtId="2" fontId="26" fillId="2" borderId="9" xfId="1" applyNumberFormat="1" applyFont="1" applyFill="1" applyBorder="1" applyAlignment="1" applyProtection="1">
      <alignment horizontal="center" vertical="center" wrapText="1"/>
    </xf>
    <xf numFmtId="164" fontId="26" fillId="2" borderId="1" xfId="0" applyNumberFormat="1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2" fontId="30" fillId="2" borderId="9" xfId="1" applyNumberFormat="1" applyFont="1" applyFill="1" applyBorder="1" applyAlignment="1" applyProtection="1">
      <alignment horizontal="center" vertical="center"/>
    </xf>
    <xf numFmtId="2" fontId="30" fillId="2" borderId="10" xfId="1" applyNumberFormat="1" applyFont="1" applyFill="1" applyBorder="1" applyAlignment="1" applyProtection="1">
      <alignment horizontal="center" vertical="center"/>
    </xf>
    <xf numFmtId="2" fontId="30" fillId="2" borderId="1" xfId="1" applyNumberFormat="1" applyFont="1" applyFill="1" applyBorder="1" applyAlignment="1" applyProtection="1">
      <alignment horizontal="center" vertical="center"/>
    </xf>
    <xf numFmtId="164" fontId="33" fillId="4" borderId="2" xfId="0" applyNumberFormat="1" applyFont="1" applyFill="1" applyBorder="1" applyAlignment="1"/>
    <xf numFmtId="2" fontId="34" fillId="3" borderId="2" xfId="0" applyNumberFormat="1" applyFont="1" applyFill="1" applyBorder="1" applyAlignment="1"/>
    <xf numFmtId="164" fontId="35" fillId="5" borderId="2" xfId="0" applyNumberFormat="1" applyFont="1" applyFill="1" applyBorder="1" applyAlignment="1"/>
    <xf numFmtId="0" fontId="36" fillId="5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1" fontId="37" fillId="3" borderId="1" xfId="0" applyNumberFormat="1" applyFont="1" applyFill="1" applyBorder="1" applyAlignment="1">
      <alignment horizontal="center" vertical="center" wrapText="1"/>
    </xf>
    <xf numFmtId="0" fontId="38" fillId="7" borderId="15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8" fillId="7" borderId="12" xfId="0" applyFont="1" applyFill="1" applyBorder="1">
      <alignment vertical="center"/>
    </xf>
    <xf numFmtId="0" fontId="38" fillId="7" borderId="13" xfId="0" applyFont="1" applyFill="1" applyBorder="1">
      <alignment vertical="center"/>
    </xf>
    <xf numFmtId="0" fontId="39" fillId="7" borderId="12" xfId="0" applyFont="1" applyFill="1" applyBorder="1">
      <alignment vertical="center"/>
    </xf>
    <xf numFmtId="0" fontId="39" fillId="7" borderId="13" xfId="0" applyFont="1" applyFill="1" applyBorder="1">
      <alignment vertical="center"/>
    </xf>
    <xf numFmtId="0" fontId="39" fillId="7" borderId="15" xfId="0" applyFont="1" applyFill="1" applyBorder="1">
      <alignment vertical="center"/>
    </xf>
    <xf numFmtId="0" fontId="39" fillId="7" borderId="16" xfId="0" applyFont="1" applyFill="1" applyBorder="1">
      <alignment vertical="center"/>
    </xf>
    <xf numFmtId="0" fontId="39" fillId="7" borderId="14" xfId="0" applyFont="1" applyFill="1" applyBorder="1">
      <alignment vertical="center"/>
    </xf>
    <xf numFmtId="0" fontId="39" fillId="0" borderId="12" xfId="0" applyFont="1" applyBorder="1">
      <alignment vertical="center"/>
    </xf>
    <xf numFmtId="0" fontId="39" fillId="0" borderId="13" xfId="0" applyFont="1" applyBorder="1">
      <alignment vertical="center"/>
    </xf>
    <xf numFmtId="164" fontId="15" fillId="0" borderId="6" xfId="0" applyNumberFormat="1" applyFont="1" applyBorder="1" applyAlignment="1"/>
    <xf numFmtId="0" fontId="39" fillId="7" borderId="18" xfId="0" applyFont="1" applyFill="1" applyBorder="1">
      <alignment vertical="center"/>
    </xf>
    <xf numFmtId="164" fontId="15" fillId="0" borderId="17" xfId="0" applyNumberFormat="1" applyFont="1" applyBorder="1" applyAlignment="1"/>
    <xf numFmtId="164" fontId="15" fillId="0" borderId="12" xfId="0" applyNumberFormat="1" applyFont="1" applyBorder="1" applyAlignment="1"/>
    <xf numFmtId="3" fontId="14" fillId="0" borderId="12" xfId="0" applyNumberFormat="1" applyFont="1" applyBorder="1" applyAlignment="1">
      <alignment horizontal="left" vertical="center"/>
    </xf>
    <xf numFmtId="164" fontId="15" fillId="0" borderId="21" xfId="0" applyNumberFormat="1" applyFont="1" applyBorder="1" applyAlignment="1"/>
    <xf numFmtId="164" fontId="15" fillId="0" borderId="22" xfId="0" applyNumberFormat="1" applyFont="1" applyBorder="1" applyAlignment="1"/>
    <xf numFmtId="2" fontId="34" fillId="3" borderId="22" xfId="0" applyNumberFormat="1" applyFont="1" applyFill="1" applyBorder="1" applyAlignment="1"/>
    <xf numFmtId="164" fontId="33" fillId="4" borderId="22" xfId="0" applyNumberFormat="1" applyFont="1" applyFill="1" applyBorder="1" applyAlignment="1"/>
    <xf numFmtId="164" fontId="35" fillId="5" borderId="22" xfId="0" applyNumberFormat="1" applyFont="1" applyFill="1" applyBorder="1" applyAlignment="1"/>
    <xf numFmtId="1" fontId="15" fillId="0" borderId="22" xfId="0" applyNumberFormat="1" applyFont="1" applyBorder="1" applyAlignment="1"/>
    <xf numFmtId="164" fontId="20" fillId="0" borderId="22" xfId="0" applyNumberFormat="1" applyFont="1" applyBorder="1">
      <alignment vertical="center"/>
    </xf>
    <xf numFmtId="1" fontId="11" fillId="2" borderId="1" xfId="0" applyNumberFormat="1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 wrapText="1"/>
    </xf>
    <xf numFmtId="2" fontId="26" fillId="2" borderId="1" xfId="0" applyNumberFormat="1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1" fontId="29" fillId="2" borderId="4" xfId="0" applyNumberFormat="1" applyFont="1" applyFill="1" applyBorder="1" applyAlignment="1">
      <alignment horizontal="center" vertical="center"/>
    </xf>
    <xf numFmtId="2" fontId="26" fillId="2" borderId="8" xfId="1" applyNumberFormat="1" applyFont="1" applyFill="1" applyBorder="1" applyAlignment="1" applyProtection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 wrapText="1"/>
    </xf>
    <xf numFmtId="3" fontId="40" fillId="0" borderId="19" xfId="0" applyNumberFormat="1" applyFont="1" applyBorder="1" applyAlignment="1">
      <alignment horizontal="center" vertical="center"/>
    </xf>
    <xf numFmtId="3" fontId="40" fillId="0" borderId="0" xfId="0" applyNumberFormat="1" applyFont="1" applyAlignment="1">
      <alignment horizontal="center" vertical="center"/>
    </xf>
    <xf numFmtId="3" fontId="40" fillId="0" borderId="20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textRotation="90" wrapText="1"/>
    </xf>
    <xf numFmtId="0" fontId="26" fillId="2" borderId="1" xfId="0" applyFont="1" applyFill="1" applyBorder="1" applyAlignment="1">
      <alignment horizontal="center" vertical="center"/>
    </xf>
    <xf numFmtId="2" fontId="28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4">
    <cellStyle name="Excel_BuiltIn_Calculation" xfId="1" xr:uid="{00000000-0005-0000-0000-000000000000}"/>
    <cellStyle name="Normal" xfId="0" builtinId="0"/>
    <cellStyle name="Normal 2 2" xfId="3" xr:uid="{00000000-0005-0000-0000-000002000000}"/>
    <cellStyle name="Normal_CLASSlist_FirstYears20102011f" xfId="2" xr:uid="{00000000-0005-0000-0000-000003000000}"/>
  </cellStyles>
  <dxfs count="3">
    <dxf>
      <fill>
        <patternFill>
          <fgColor indexed="10"/>
          <bgColor indexed="13"/>
        </patternFill>
      </fill>
    </dxf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SOE!$D$127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SOE!$E$126:$J$126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SOE!$E$127:$J$127</c:f>
              <c:numCache>
                <c:formatCode>General</c:formatCode>
                <c:ptCount val="6"/>
                <c:pt idx="1">
                  <c:v>22</c:v>
                </c:pt>
                <c:pt idx="2">
                  <c:v>35</c:v>
                </c:pt>
                <c:pt idx="3">
                  <c:v>26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B-476B-853A-0008E6EBD0CB}"/>
            </c:ext>
          </c:extLst>
        </c:ser>
        <c:ser>
          <c:idx val="1"/>
          <c:order val="1"/>
          <c:tx>
            <c:strRef>
              <c:f>SOE!$D$128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SOE!$E$126:$J$126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SOE!$E$128:$J$128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B-476B-853A-0008E6EB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1008"/>
        <c:axId val="270314240"/>
      </c:lineChart>
      <c:catAx>
        <c:axId val="1980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314240"/>
        <c:crosses val="autoZero"/>
        <c:auto val="1"/>
        <c:lblAlgn val="ctr"/>
        <c:lblOffset val="100"/>
        <c:noMultiLvlLbl val="0"/>
      </c:catAx>
      <c:valAx>
        <c:axId val="270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124</xdr:row>
      <xdr:rowOff>177585</xdr:rowOff>
    </xdr:from>
    <xdr:to>
      <xdr:col>2</xdr:col>
      <xdr:colOff>3131949</xdr:colOff>
      <xdr:row>134</xdr:row>
      <xdr:rowOff>129152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269576</xdr:rowOff>
    </xdr:from>
    <xdr:to>
      <xdr:col>14</xdr:col>
      <xdr:colOff>341462</xdr:colOff>
      <xdr:row>5</xdr:row>
      <xdr:rowOff>107651</xdr:rowOff>
    </xdr:to>
    <xdr:pic>
      <xdr:nvPicPr>
        <xdr:cNvPr id="1025" name="Picture 3" descr="rId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4385" y="269576"/>
          <a:ext cx="5712124" cy="1994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IV135"/>
  <sheetViews>
    <sheetView tabSelected="1" view="pageBreakPreview" topLeftCell="A99" zoomScale="55" zoomScaleSheetLayoutView="55" workbookViewId="0">
      <selection activeCell="C52" sqref="C52"/>
    </sheetView>
  </sheetViews>
  <sheetFormatPr defaultColWidth="10.6640625" defaultRowHeight="35.1" customHeight="1"/>
  <cols>
    <col min="1" max="1" width="8.44140625" customWidth="1"/>
    <col min="2" max="2" width="36.44140625" customWidth="1"/>
    <col min="3" max="3" width="50.5546875" customWidth="1"/>
    <col min="7" max="7" width="15.44140625" style="5" customWidth="1"/>
    <col min="15" max="15" width="14" customWidth="1"/>
    <col min="21" max="21" width="15.109375" customWidth="1"/>
    <col min="22" max="22" width="12.5546875" style="6" bestFit="1" customWidth="1"/>
    <col min="25" max="25" width="21.109375" bestFit="1" customWidth="1"/>
    <col min="26" max="26" width="16.5546875" customWidth="1"/>
  </cols>
  <sheetData>
    <row r="6" spans="1:256" s="1" customFormat="1" ht="35.1" customHeight="1">
      <c r="A6" s="111" t="s">
        <v>0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</row>
    <row r="7" spans="1:256" s="1" customFormat="1" ht="35.1" customHeight="1">
      <c r="A7" s="112" t="s">
        <v>64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20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</row>
    <row r="8" spans="1:256" s="1" customFormat="1" ht="35.1" customHeight="1">
      <c r="A8" s="112" t="s">
        <v>265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21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s="1" customFormat="1" ht="35.1" customHeight="1">
      <c r="A9" s="113" t="s">
        <v>1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22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</row>
    <row r="10" spans="1:256" s="1" customFormat="1" ht="35.1" customHeight="1">
      <c r="A10" s="8"/>
      <c r="B10" s="8"/>
      <c r="C10" s="8"/>
      <c r="D10" s="8"/>
      <c r="E10" s="114" t="s">
        <v>2</v>
      </c>
      <c r="F10" s="114"/>
      <c r="G10" s="115" t="s">
        <v>266</v>
      </c>
      <c r="H10" s="115"/>
      <c r="I10" s="115"/>
      <c r="J10" s="115"/>
      <c r="K10" s="115"/>
      <c r="L10" s="115"/>
      <c r="M10" s="115"/>
      <c r="N10" s="114" t="s">
        <v>63</v>
      </c>
      <c r="O10" s="114"/>
      <c r="P10" s="113" t="s">
        <v>267</v>
      </c>
      <c r="Q10" s="113"/>
      <c r="R10" s="113"/>
      <c r="S10" s="113"/>
      <c r="T10" s="7"/>
      <c r="U10" s="7"/>
      <c r="V10" s="7"/>
      <c r="W10" s="8"/>
      <c r="X10" s="8"/>
      <c r="Y10" s="8"/>
      <c r="Z10" s="22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</row>
    <row r="11" spans="1:256" s="1" customFormat="1" ht="35.1" customHeight="1">
      <c r="A11" s="8"/>
      <c r="B11" s="8"/>
      <c r="C11" s="8"/>
      <c r="D11" s="8"/>
      <c r="E11" s="8"/>
      <c r="F11" s="8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8"/>
      <c r="W11" s="8"/>
      <c r="X11" s="8"/>
      <c r="Y11" s="8"/>
      <c r="Z11" s="22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</row>
    <row r="12" spans="1:256" s="2" customFormat="1" ht="35.25" customHeight="1">
      <c r="A12" s="102" t="s">
        <v>3</v>
      </c>
      <c r="B12" s="102" t="s">
        <v>4</v>
      </c>
      <c r="C12" s="102" t="s">
        <v>5</v>
      </c>
      <c r="D12" s="107" t="s">
        <v>6</v>
      </c>
      <c r="E12" s="107"/>
      <c r="F12" s="107"/>
      <c r="G12" s="107"/>
      <c r="H12" s="108" t="s">
        <v>7</v>
      </c>
      <c r="I12" s="108"/>
      <c r="J12" s="108"/>
      <c r="K12" s="108" t="s">
        <v>8</v>
      </c>
      <c r="L12" s="108"/>
      <c r="M12" s="108"/>
      <c r="N12" s="108"/>
      <c r="O12" s="103" t="s">
        <v>9</v>
      </c>
      <c r="P12" s="108" t="s">
        <v>10</v>
      </c>
      <c r="Q12" s="108"/>
      <c r="R12" s="108"/>
      <c r="S12" s="108"/>
      <c r="T12" s="108"/>
      <c r="U12" s="108"/>
      <c r="V12" s="91" t="s">
        <v>11</v>
      </c>
      <c r="W12" s="92" t="s">
        <v>12</v>
      </c>
      <c r="X12" s="92" t="s">
        <v>13</v>
      </c>
      <c r="Y12" s="92" t="s">
        <v>14</v>
      </c>
      <c r="Z12" s="23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</row>
    <row r="13" spans="1:256" s="2" customFormat="1" ht="75.75" customHeight="1">
      <c r="A13" s="102"/>
      <c r="B13" s="102"/>
      <c r="C13" s="102"/>
      <c r="D13" s="13" t="s">
        <v>15</v>
      </c>
      <c r="E13" s="13" t="s">
        <v>16</v>
      </c>
      <c r="F13" s="13" t="s">
        <v>17</v>
      </c>
      <c r="G13" s="11" t="s">
        <v>18</v>
      </c>
      <c r="H13" s="14" t="s">
        <v>19</v>
      </c>
      <c r="I13" s="14" t="s">
        <v>20</v>
      </c>
      <c r="J13" s="12" t="s">
        <v>18</v>
      </c>
      <c r="K13" s="14" t="s">
        <v>21</v>
      </c>
      <c r="L13" s="14" t="s">
        <v>22</v>
      </c>
      <c r="M13" s="14" t="s">
        <v>23</v>
      </c>
      <c r="N13" s="14" t="s">
        <v>24</v>
      </c>
      <c r="O13" s="103"/>
      <c r="P13" s="14" t="s">
        <v>25</v>
      </c>
      <c r="Q13" s="14" t="s">
        <v>26</v>
      </c>
      <c r="R13" s="14" t="s">
        <v>27</v>
      </c>
      <c r="S13" s="14" t="s">
        <v>28</v>
      </c>
      <c r="T13" s="14" t="s">
        <v>29</v>
      </c>
      <c r="U13" s="14" t="s">
        <v>30</v>
      </c>
      <c r="V13" s="91"/>
      <c r="W13" s="92"/>
      <c r="X13" s="92"/>
      <c r="Y13" s="92"/>
      <c r="Z13" s="23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</row>
    <row r="14" spans="1:256" s="3" customFormat="1" ht="39.75" customHeight="1">
      <c r="A14" s="102"/>
      <c r="B14" s="102"/>
      <c r="C14" s="102"/>
      <c r="D14" s="15">
        <v>30</v>
      </c>
      <c r="E14" s="15">
        <v>15</v>
      </c>
      <c r="F14" s="15">
        <v>15</v>
      </c>
      <c r="G14" s="67">
        <v>10</v>
      </c>
      <c r="H14" s="15">
        <v>10</v>
      </c>
      <c r="I14" s="15">
        <v>10</v>
      </c>
      <c r="J14" s="66">
        <v>5</v>
      </c>
      <c r="K14" s="15">
        <v>15</v>
      </c>
      <c r="L14" s="15">
        <v>15</v>
      </c>
      <c r="M14" s="15">
        <v>15</v>
      </c>
      <c r="N14" s="66">
        <v>15</v>
      </c>
      <c r="O14" s="103"/>
      <c r="P14" s="10">
        <v>30</v>
      </c>
      <c r="Q14" s="10">
        <v>20</v>
      </c>
      <c r="R14" s="10">
        <v>20</v>
      </c>
      <c r="S14" s="10">
        <v>20</v>
      </c>
      <c r="T14" s="10">
        <v>20</v>
      </c>
      <c r="U14" s="65">
        <v>70</v>
      </c>
      <c r="V14" s="91"/>
      <c r="W14" s="92"/>
      <c r="X14" s="92"/>
      <c r="Y14" s="92"/>
      <c r="Z14" s="24"/>
    </row>
    <row r="15" spans="1:256" s="4" customFormat="1" ht="35.1" customHeight="1">
      <c r="A15" s="16">
        <v>1</v>
      </c>
      <c r="B15" s="68" t="s">
        <v>65</v>
      </c>
      <c r="C15" s="69" t="s">
        <v>66</v>
      </c>
      <c r="D15" s="17">
        <v>23.5</v>
      </c>
      <c r="E15" s="17">
        <v>6</v>
      </c>
      <c r="F15" s="17">
        <v>6</v>
      </c>
      <c r="G15" s="63">
        <f>IF(COUNTA($D15:$F15)&gt;0,SUM($D15/$D$14,$E15/$E$14,$F15/$F$14)*$G$14/COUNTA($D15:$F15),0)</f>
        <v>5.2777777777777786</v>
      </c>
      <c r="H15" s="17">
        <v>8</v>
      </c>
      <c r="I15" s="17">
        <v>7</v>
      </c>
      <c r="J15" s="63">
        <f>IF(COUNTA($H15:$I15)&gt;0,SUM($H15/$H$14,$I15/$I$14)*$J$14/COUNTA($H15:$I15),0)</f>
        <v>3.75</v>
      </c>
      <c r="K15" s="17">
        <v>10</v>
      </c>
      <c r="L15" s="17">
        <v>9</v>
      </c>
      <c r="M15" s="17">
        <v>11</v>
      </c>
      <c r="N15" s="63">
        <f>IF(COUNTA($K15:$M15)&gt;0,SUM($K15/$K$14,$L15/$L$14,$M15/$M$14)*$N$14/COUNTA($K15:$M15),0)</f>
        <v>10</v>
      </c>
      <c r="O15" s="62">
        <f t="shared" ref="O15:O78" si="0">IF(ROUNDDOWN(SUM($G15,$J15,$N15,0.05),1)&gt;0,ROUNDDOWN(SUM($G15,$J15,$N15,0.05),1),"")</f>
        <v>19</v>
      </c>
      <c r="P15" s="17">
        <v>21</v>
      </c>
      <c r="Q15" s="17">
        <v>13</v>
      </c>
      <c r="R15" s="17"/>
      <c r="S15" s="17"/>
      <c r="T15" s="17">
        <v>16</v>
      </c>
      <c r="U15" s="64">
        <f>IF(OR(COUNTIF($P15:$T15,"&gt;0")=0,COUNTA($P$14)=0),"",(IF(COUNTA($Q15:$T15)&lt;=2,SUM($P15:$T15),IF(COUNTA($Q15:$T15)=3,SUM($P15:$T15)-MIN($Q15:$T15),SUM($P15:$T15)-MIN($Q15:$T15)-SMALL($Q15:$T15,2))))*7/(SUM($P$14:$R$14)/10))</f>
        <v>50</v>
      </c>
      <c r="V15" s="19">
        <f>IF(ROUNDDOWN(SUM($O15,$U15,0.5),0)&gt;0,ROUNDDOWN(SUM($O15,$U15,0.5),0),"")</f>
        <v>69</v>
      </c>
      <c r="W15" s="19"/>
      <c r="X15" s="19"/>
      <c r="Y15" s="25" t="str">
        <f>IF(AND(N15&lt;$N$14/2,COUNTIF($P15:$T15,"&gt;0")&gt;0),"FAIL LABS",IF(OR($U15=0,$U15=""),"",IF($V15&gt;=70,"A",IF($V15&gt;=60,"B",IF($V15&gt;=50,"C",IF($V15&gt;=40,"D","E"))))))</f>
        <v>B</v>
      </c>
      <c r="Z15"/>
    </row>
    <row r="16" spans="1:256" s="4" customFormat="1" ht="35.1" customHeight="1">
      <c r="A16" s="16">
        <v>2</v>
      </c>
      <c r="B16" s="70" t="s">
        <v>67</v>
      </c>
      <c r="C16" s="71" t="s">
        <v>68</v>
      </c>
      <c r="D16" s="17">
        <v>15</v>
      </c>
      <c r="E16" s="17">
        <v>12</v>
      </c>
      <c r="F16" s="17">
        <v>11</v>
      </c>
      <c r="G16" s="63">
        <f t="shared" ref="G16:G79" si="1">IF(COUNTA($D16:$F16)&gt;0,SUM($D16/$D$14,$E16/$E$14,$F16/$F$14)*$G$14/COUNTA($D16:$F16),0)</f>
        <v>6.7777777777777777</v>
      </c>
      <c r="H16" s="17">
        <v>8</v>
      </c>
      <c r="I16" s="17">
        <v>7</v>
      </c>
      <c r="J16" s="63">
        <f t="shared" ref="J16:J79" si="2">IF(COUNTA($H16:$I16)&gt;0,SUM($H16/$H$14,$I16/$I$14)*$J$14/COUNTA($H16:$I16),0)</f>
        <v>3.75</v>
      </c>
      <c r="K16" s="17">
        <v>9.5</v>
      </c>
      <c r="L16" s="17">
        <v>9</v>
      </c>
      <c r="M16" s="17">
        <v>12</v>
      </c>
      <c r="N16" s="63">
        <f t="shared" ref="N16:N79" si="3">IF(COUNTA($K16:$M16)&gt;0,SUM($K16/$K$14,$L16/$L$14,$M16/$M$14)*$N$14/COUNTA($K16:$M16),0)</f>
        <v>10.166666666666666</v>
      </c>
      <c r="O16" s="62">
        <f t="shared" si="0"/>
        <v>20.7</v>
      </c>
      <c r="P16" s="17">
        <v>22</v>
      </c>
      <c r="Q16" s="17">
        <v>14</v>
      </c>
      <c r="R16" s="17"/>
      <c r="S16" s="17"/>
      <c r="T16" s="17">
        <v>14</v>
      </c>
      <c r="U16" s="64">
        <f t="shared" ref="U16:U79" si="4">IF(OR(COUNTIF($P16:$T16,"&gt;0")=0,COUNTA($P$14)=0),"",(IF(COUNTA($Q16:$T16)&lt;=2,SUM($P16:$T16),IF(COUNTA($Q16:$T16)=3,SUM($P16:$T16)-MIN($Q16:$T16),SUM($P16:$T16)-MIN($Q16:$T16)-SMALL($Q16:$T16,2))))*7/(SUM($P$14:$R$14)/10))</f>
        <v>50</v>
      </c>
      <c r="V16" s="19">
        <f t="shared" ref="V16:V79" si="5">IF(ROUNDDOWN(SUM($O16,$U16,0.5),0)&gt;0,ROUNDDOWN(SUM($O16,$U16,0.5),0),"")</f>
        <v>71</v>
      </c>
      <c r="W16" s="19"/>
      <c r="X16" s="19"/>
      <c r="Y16" s="25" t="str">
        <f t="shared" ref="Y16:Y79" si="6">IF(AND(N16&lt;$N$14/2,COUNTIF($P16:$T16,"&gt;0")&gt;0),"FAIL LABS",IF(OR($U16=0,$U16=""),"",IF($V16&gt;=70,"A",IF($V16&gt;=60,"B",IF($V16&gt;=50,"C",IF($V16&gt;=40,"D","E"))))))</f>
        <v>A</v>
      </c>
      <c r="Z16"/>
    </row>
    <row r="17" spans="1:26" s="4" customFormat="1" ht="35.1" customHeight="1">
      <c r="A17" s="16">
        <v>3</v>
      </c>
      <c r="B17" s="70" t="s">
        <v>69</v>
      </c>
      <c r="C17" s="71" t="s">
        <v>70</v>
      </c>
      <c r="D17" s="17">
        <v>19</v>
      </c>
      <c r="E17" s="17">
        <v>7</v>
      </c>
      <c r="F17" s="17">
        <v>8</v>
      </c>
      <c r="G17" s="63">
        <f t="shared" si="1"/>
        <v>5.4444444444444438</v>
      </c>
      <c r="H17" s="17">
        <v>8</v>
      </c>
      <c r="I17" s="17">
        <v>8</v>
      </c>
      <c r="J17" s="63">
        <f t="shared" si="2"/>
        <v>4</v>
      </c>
      <c r="K17" s="17">
        <v>10</v>
      </c>
      <c r="L17" s="17">
        <v>10</v>
      </c>
      <c r="M17" s="17">
        <v>9.5</v>
      </c>
      <c r="N17" s="63">
        <f t="shared" si="3"/>
        <v>9.8333333333333339</v>
      </c>
      <c r="O17" s="62">
        <f t="shared" si="0"/>
        <v>19.3</v>
      </c>
      <c r="P17" s="17"/>
      <c r="Q17" s="17"/>
      <c r="R17" s="17"/>
      <c r="S17" s="17"/>
      <c r="T17" s="17"/>
      <c r="U17" s="64" t="str">
        <f t="shared" si="4"/>
        <v/>
      </c>
      <c r="V17" s="19">
        <f t="shared" si="5"/>
        <v>19</v>
      </c>
      <c r="W17" s="19"/>
      <c r="X17" s="19"/>
      <c r="Y17" s="25" t="str">
        <f t="shared" si="6"/>
        <v/>
      </c>
      <c r="Z17"/>
    </row>
    <row r="18" spans="1:26" s="4" customFormat="1" ht="35.1" customHeight="1">
      <c r="A18" s="16">
        <v>4</v>
      </c>
      <c r="B18" s="70" t="s">
        <v>71</v>
      </c>
      <c r="C18" s="71" t="s">
        <v>72</v>
      </c>
      <c r="D18" s="17">
        <v>20.5</v>
      </c>
      <c r="E18" s="17">
        <v>13</v>
      </c>
      <c r="F18" s="17">
        <v>10</v>
      </c>
      <c r="G18" s="63">
        <f t="shared" si="1"/>
        <v>7.3888888888888893</v>
      </c>
      <c r="H18" s="17">
        <v>8</v>
      </c>
      <c r="I18" s="17">
        <v>7</v>
      </c>
      <c r="J18" s="63">
        <f t="shared" si="2"/>
        <v>3.75</v>
      </c>
      <c r="K18" s="17">
        <v>10</v>
      </c>
      <c r="L18" s="17">
        <v>9</v>
      </c>
      <c r="M18" s="17">
        <v>11</v>
      </c>
      <c r="N18" s="63">
        <f t="shared" si="3"/>
        <v>10</v>
      </c>
      <c r="O18" s="62">
        <f t="shared" si="0"/>
        <v>21.1</v>
      </c>
      <c r="P18" s="17">
        <v>25</v>
      </c>
      <c r="Q18" s="17">
        <v>14</v>
      </c>
      <c r="R18" s="17"/>
      <c r="S18" s="17"/>
      <c r="T18" s="17">
        <v>14</v>
      </c>
      <c r="U18" s="64">
        <f t="shared" si="4"/>
        <v>53</v>
      </c>
      <c r="V18" s="19">
        <f t="shared" si="5"/>
        <v>74</v>
      </c>
      <c r="W18" s="19"/>
      <c r="X18" s="19"/>
      <c r="Y18" s="25" t="str">
        <f t="shared" si="6"/>
        <v>A</v>
      </c>
      <c r="Z18"/>
    </row>
    <row r="19" spans="1:26" s="4" customFormat="1" ht="35.1" customHeight="1">
      <c r="A19" s="16">
        <v>5</v>
      </c>
      <c r="B19" s="70" t="s">
        <v>73</v>
      </c>
      <c r="C19" s="71" t="s">
        <v>74</v>
      </c>
      <c r="D19" s="17">
        <v>14</v>
      </c>
      <c r="E19" s="17">
        <v>8</v>
      </c>
      <c r="F19" s="17">
        <v>7</v>
      </c>
      <c r="G19" s="63">
        <f t="shared" si="1"/>
        <v>4.8888888888888893</v>
      </c>
      <c r="H19" s="17">
        <v>7</v>
      </c>
      <c r="I19" s="17">
        <v>9</v>
      </c>
      <c r="J19" s="63">
        <f t="shared" si="2"/>
        <v>4</v>
      </c>
      <c r="K19" s="17">
        <v>11</v>
      </c>
      <c r="L19" s="17">
        <v>12</v>
      </c>
      <c r="M19" s="17">
        <v>10</v>
      </c>
      <c r="N19" s="63">
        <f t="shared" si="3"/>
        <v>10.999999999999998</v>
      </c>
      <c r="O19" s="62">
        <f t="shared" si="0"/>
        <v>19.899999999999999</v>
      </c>
      <c r="P19" s="17">
        <v>19</v>
      </c>
      <c r="Q19" s="17">
        <v>17</v>
      </c>
      <c r="R19" s="17"/>
      <c r="S19" s="17"/>
      <c r="T19" s="17">
        <v>13</v>
      </c>
      <c r="U19" s="64">
        <f t="shared" si="4"/>
        <v>49</v>
      </c>
      <c r="V19" s="19">
        <f t="shared" si="5"/>
        <v>69</v>
      </c>
      <c r="W19" s="19"/>
      <c r="X19" s="19"/>
      <c r="Y19" s="25" t="str">
        <f t="shared" si="6"/>
        <v>B</v>
      </c>
      <c r="Z19"/>
    </row>
    <row r="20" spans="1:26" s="4" customFormat="1" ht="35.1" customHeight="1">
      <c r="A20" s="16">
        <v>6</v>
      </c>
      <c r="B20" s="72" t="s">
        <v>75</v>
      </c>
      <c r="C20" s="73" t="s">
        <v>76</v>
      </c>
      <c r="D20" s="17">
        <v>24.5</v>
      </c>
      <c r="E20" s="17">
        <v>6</v>
      </c>
      <c r="F20" s="17">
        <v>7</v>
      </c>
      <c r="G20" s="63">
        <f t="shared" si="1"/>
        <v>5.6111111111111116</v>
      </c>
      <c r="H20" s="17">
        <v>7</v>
      </c>
      <c r="I20" s="17">
        <v>8</v>
      </c>
      <c r="J20" s="63">
        <f t="shared" si="2"/>
        <v>3.75</v>
      </c>
      <c r="K20" s="17">
        <v>11</v>
      </c>
      <c r="L20" s="17">
        <v>12</v>
      </c>
      <c r="M20" s="17">
        <v>10</v>
      </c>
      <c r="N20" s="63">
        <f t="shared" si="3"/>
        <v>10.999999999999998</v>
      </c>
      <c r="O20" s="62">
        <f t="shared" si="0"/>
        <v>20.399999999999999</v>
      </c>
      <c r="P20" s="17">
        <v>20</v>
      </c>
      <c r="Q20" s="17">
        <v>16</v>
      </c>
      <c r="R20" s="17"/>
      <c r="S20" s="17"/>
      <c r="T20" s="17"/>
      <c r="U20" s="64">
        <f t="shared" si="4"/>
        <v>36</v>
      </c>
      <c r="V20" s="19">
        <f t="shared" si="5"/>
        <v>56</v>
      </c>
      <c r="W20" s="19"/>
      <c r="X20" s="19"/>
      <c r="Y20" s="25" t="str">
        <f t="shared" si="6"/>
        <v>C</v>
      </c>
      <c r="Z20"/>
    </row>
    <row r="21" spans="1:26" s="4" customFormat="1" ht="35.1" customHeight="1">
      <c r="A21" s="16">
        <v>7</v>
      </c>
      <c r="B21" s="72" t="s">
        <v>77</v>
      </c>
      <c r="C21" s="73" t="s">
        <v>78</v>
      </c>
      <c r="D21" s="17">
        <v>25</v>
      </c>
      <c r="E21" s="17">
        <v>5</v>
      </c>
      <c r="F21" s="17">
        <v>4.5</v>
      </c>
      <c r="G21" s="63">
        <f t="shared" si="1"/>
        <v>4.8888888888888893</v>
      </c>
      <c r="H21" s="17">
        <v>7</v>
      </c>
      <c r="I21" s="17">
        <v>9</v>
      </c>
      <c r="J21" s="63">
        <f t="shared" si="2"/>
        <v>4</v>
      </c>
      <c r="K21" s="17">
        <v>11</v>
      </c>
      <c r="L21" s="17">
        <v>12</v>
      </c>
      <c r="M21" s="17">
        <v>10</v>
      </c>
      <c r="N21" s="63">
        <f t="shared" si="3"/>
        <v>10.999999999999998</v>
      </c>
      <c r="O21" s="62">
        <f t="shared" si="0"/>
        <v>19.899999999999999</v>
      </c>
      <c r="P21" s="17">
        <v>21</v>
      </c>
      <c r="Q21" s="17">
        <v>13</v>
      </c>
      <c r="R21" s="17"/>
      <c r="S21" s="17">
        <v>11</v>
      </c>
      <c r="T21" s="17"/>
      <c r="U21" s="64">
        <f t="shared" si="4"/>
        <v>45</v>
      </c>
      <c r="V21" s="19">
        <f t="shared" si="5"/>
        <v>65</v>
      </c>
      <c r="W21" s="19"/>
      <c r="X21" s="19"/>
      <c r="Y21" s="25" t="str">
        <f t="shared" si="6"/>
        <v>B</v>
      </c>
      <c r="Z21"/>
    </row>
    <row r="22" spans="1:26" s="4" customFormat="1" ht="35.1" customHeight="1">
      <c r="A22" s="16">
        <v>8</v>
      </c>
      <c r="B22" s="72" t="s">
        <v>79</v>
      </c>
      <c r="C22" s="73" t="s">
        <v>80</v>
      </c>
      <c r="D22" s="17">
        <v>14.5</v>
      </c>
      <c r="E22" s="17">
        <v>3</v>
      </c>
      <c r="F22" s="17">
        <v>2.5</v>
      </c>
      <c r="G22" s="63">
        <f t="shared" si="1"/>
        <v>2.8333333333333335</v>
      </c>
      <c r="H22" s="17">
        <v>7</v>
      </c>
      <c r="I22" s="17">
        <v>7</v>
      </c>
      <c r="J22" s="63">
        <f t="shared" si="2"/>
        <v>3.5</v>
      </c>
      <c r="K22" s="17">
        <v>9.5</v>
      </c>
      <c r="L22" s="17">
        <v>9</v>
      </c>
      <c r="M22" s="17">
        <v>10</v>
      </c>
      <c r="N22" s="63">
        <f t="shared" si="3"/>
        <v>9.5</v>
      </c>
      <c r="O22" s="62">
        <f t="shared" si="0"/>
        <v>15.8</v>
      </c>
      <c r="P22" s="17">
        <v>17</v>
      </c>
      <c r="Q22" s="17">
        <v>12.5</v>
      </c>
      <c r="R22" s="17"/>
      <c r="S22" s="17">
        <v>5</v>
      </c>
      <c r="T22" s="17"/>
      <c r="U22" s="64">
        <f t="shared" si="4"/>
        <v>34.5</v>
      </c>
      <c r="V22" s="19">
        <f t="shared" si="5"/>
        <v>50</v>
      </c>
      <c r="W22" s="19"/>
      <c r="X22" s="19"/>
      <c r="Y22" s="25" t="str">
        <f t="shared" si="6"/>
        <v>C</v>
      </c>
      <c r="Z22"/>
    </row>
    <row r="23" spans="1:26" s="4" customFormat="1" ht="35.1" customHeight="1">
      <c r="A23" s="16">
        <v>9</v>
      </c>
      <c r="B23" s="72" t="s">
        <v>81</v>
      </c>
      <c r="C23" s="73" t="s">
        <v>82</v>
      </c>
      <c r="D23" s="17">
        <v>19</v>
      </c>
      <c r="E23" s="17">
        <v>6</v>
      </c>
      <c r="F23" s="17">
        <v>6</v>
      </c>
      <c r="G23" s="63">
        <f t="shared" si="1"/>
        <v>4.7777777777777777</v>
      </c>
      <c r="H23" s="17">
        <v>7</v>
      </c>
      <c r="I23" s="17">
        <v>7</v>
      </c>
      <c r="J23" s="63">
        <f t="shared" si="2"/>
        <v>3.5</v>
      </c>
      <c r="K23" s="17">
        <v>9.5</v>
      </c>
      <c r="L23" s="17">
        <v>9</v>
      </c>
      <c r="M23" s="17">
        <v>10</v>
      </c>
      <c r="N23" s="63">
        <f t="shared" si="3"/>
        <v>9.5</v>
      </c>
      <c r="O23" s="62">
        <f t="shared" si="0"/>
        <v>17.8</v>
      </c>
      <c r="P23" s="17">
        <v>22</v>
      </c>
      <c r="Q23" s="17"/>
      <c r="R23" s="17">
        <v>14</v>
      </c>
      <c r="S23" s="17">
        <v>13</v>
      </c>
      <c r="T23" s="17"/>
      <c r="U23" s="64">
        <f t="shared" si="4"/>
        <v>49</v>
      </c>
      <c r="V23" s="19">
        <f t="shared" si="5"/>
        <v>67</v>
      </c>
      <c r="W23" s="19"/>
      <c r="X23" s="19"/>
      <c r="Y23" s="25" t="str">
        <f t="shared" si="6"/>
        <v>B</v>
      </c>
      <c r="Z23"/>
    </row>
    <row r="24" spans="1:26" s="4" customFormat="1" ht="35.1" customHeight="1">
      <c r="A24" s="16">
        <v>10</v>
      </c>
      <c r="B24" s="72" t="s">
        <v>83</v>
      </c>
      <c r="C24" s="73" t="s">
        <v>84</v>
      </c>
      <c r="D24" s="17">
        <v>18.5</v>
      </c>
      <c r="E24" s="17">
        <v>10</v>
      </c>
      <c r="F24" s="17">
        <v>8</v>
      </c>
      <c r="G24" s="63">
        <f t="shared" si="1"/>
        <v>6.0555555555555545</v>
      </c>
      <c r="H24" s="17">
        <v>6</v>
      </c>
      <c r="I24" s="17">
        <v>8</v>
      </c>
      <c r="J24" s="63">
        <f t="shared" si="2"/>
        <v>3.5</v>
      </c>
      <c r="K24" s="17">
        <v>10</v>
      </c>
      <c r="L24" s="17">
        <v>10.5</v>
      </c>
      <c r="M24" s="17">
        <v>11</v>
      </c>
      <c r="N24" s="63">
        <f t="shared" si="3"/>
        <v>10.5</v>
      </c>
      <c r="O24" s="62">
        <f t="shared" si="0"/>
        <v>20.100000000000001</v>
      </c>
      <c r="P24" s="17">
        <v>15</v>
      </c>
      <c r="Q24" s="17">
        <v>10</v>
      </c>
      <c r="R24" s="17"/>
      <c r="S24" s="17"/>
      <c r="T24" s="17">
        <v>14</v>
      </c>
      <c r="U24" s="64">
        <f t="shared" si="4"/>
        <v>39</v>
      </c>
      <c r="V24" s="19">
        <f t="shared" si="5"/>
        <v>59</v>
      </c>
      <c r="W24" s="19"/>
      <c r="X24" s="19"/>
      <c r="Y24" s="25" t="str">
        <f t="shared" si="6"/>
        <v>C</v>
      </c>
      <c r="Z24"/>
    </row>
    <row r="25" spans="1:26" s="4" customFormat="1" ht="35.1" customHeight="1">
      <c r="A25" s="16">
        <v>11</v>
      </c>
      <c r="B25" s="72" t="s">
        <v>85</v>
      </c>
      <c r="C25" s="73" t="s">
        <v>86</v>
      </c>
      <c r="D25" s="17">
        <v>17</v>
      </c>
      <c r="E25" s="17">
        <v>11</v>
      </c>
      <c r="F25" s="17">
        <v>11</v>
      </c>
      <c r="G25" s="63">
        <f t="shared" si="1"/>
        <v>6.7777777777777777</v>
      </c>
      <c r="H25" s="17">
        <v>7</v>
      </c>
      <c r="I25" s="17">
        <v>8</v>
      </c>
      <c r="J25" s="63">
        <f t="shared" si="2"/>
        <v>3.75</v>
      </c>
      <c r="K25" s="17">
        <v>9.5</v>
      </c>
      <c r="L25" s="17">
        <v>9</v>
      </c>
      <c r="M25" s="17">
        <v>12</v>
      </c>
      <c r="N25" s="63">
        <f t="shared" si="3"/>
        <v>10.166666666666666</v>
      </c>
      <c r="O25" s="62">
        <f t="shared" si="0"/>
        <v>20.7</v>
      </c>
      <c r="P25" s="17">
        <v>23</v>
      </c>
      <c r="Q25" s="17">
        <v>19</v>
      </c>
      <c r="R25" s="17"/>
      <c r="S25" s="17">
        <v>14</v>
      </c>
      <c r="T25" s="17"/>
      <c r="U25" s="64">
        <f t="shared" si="4"/>
        <v>56</v>
      </c>
      <c r="V25" s="19">
        <f t="shared" si="5"/>
        <v>77</v>
      </c>
      <c r="W25" s="19"/>
      <c r="X25" s="19"/>
      <c r="Y25" s="25" t="str">
        <f t="shared" si="6"/>
        <v>A</v>
      </c>
      <c r="Z25"/>
    </row>
    <row r="26" spans="1:26" s="4" customFormat="1" ht="35.1" customHeight="1">
      <c r="A26" s="16">
        <v>12</v>
      </c>
      <c r="B26" s="72" t="s">
        <v>87</v>
      </c>
      <c r="C26" s="73" t="s">
        <v>88</v>
      </c>
      <c r="D26" s="17">
        <v>22</v>
      </c>
      <c r="E26" s="17">
        <v>12</v>
      </c>
      <c r="F26" s="17">
        <v>13</v>
      </c>
      <c r="G26" s="63">
        <f t="shared" si="1"/>
        <v>8</v>
      </c>
      <c r="H26" s="17">
        <v>7</v>
      </c>
      <c r="I26" s="17">
        <v>9</v>
      </c>
      <c r="J26" s="63">
        <f t="shared" si="2"/>
        <v>4</v>
      </c>
      <c r="K26" s="17">
        <v>12</v>
      </c>
      <c r="L26" s="17">
        <v>10</v>
      </c>
      <c r="M26" s="17">
        <v>11.5</v>
      </c>
      <c r="N26" s="63">
        <f t="shared" si="3"/>
        <v>11.166666666666666</v>
      </c>
      <c r="O26" s="62">
        <f t="shared" si="0"/>
        <v>23.2</v>
      </c>
      <c r="P26" s="17">
        <v>18</v>
      </c>
      <c r="Q26" s="17">
        <v>10</v>
      </c>
      <c r="R26" s="17"/>
      <c r="S26" s="17">
        <v>15</v>
      </c>
      <c r="T26" s="17"/>
      <c r="U26" s="64">
        <f t="shared" si="4"/>
        <v>43</v>
      </c>
      <c r="V26" s="19">
        <f t="shared" si="5"/>
        <v>66</v>
      </c>
      <c r="W26" s="19"/>
      <c r="X26" s="19"/>
      <c r="Y26" s="25" t="str">
        <f t="shared" si="6"/>
        <v>B</v>
      </c>
      <c r="Z26"/>
    </row>
    <row r="27" spans="1:26" s="4" customFormat="1" ht="35.1" customHeight="1">
      <c r="A27" s="16">
        <v>13</v>
      </c>
      <c r="B27" s="72" t="s">
        <v>89</v>
      </c>
      <c r="C27" s="73" t="s">
        <v>90</v>
      </c>
      <c r="D27" s="17">
        <v>16.5</v>
      </c>
      <c r="E27" s="17">
        <v>8</v>
      </c>
      <c r="F27" s="17">
        <v>8</v>
      </c>
      <c r="G27" s="63">
        <f t="shared" si="1"/>
        <v>5.3888888888888893</v>
      </c>
      <c r="H27" s="17">
        <v>8</v>
      </c>
      <c r="I27" s="17">
        <v>8</v>
      </c>
      <c r="J27" s="63">
        <f t="shared" si="2"/>
        <v>4</v>
      </c>
      <c r="K27" s="17">
        <v>10</v>
      </c>
      <c r="L27" s="17">
        <v>10</v>
      </c>
      <c r="M27" s="17">
        <v>9.5</v>
      </c>
      <c r="N27" s="63">
        <f t="shared" si="3"/>
        <v>9.8333333333333339</v>
      </c>
      <c r="O27" s="62">
        <f t="shared" si="0"/>
        <v>19.2</v>
      </c>
      <c r="P27" s="17">
        <v>16</v>
      </c>
      <c r="Q27" s="17">
        <v>17</v>
      </c>
      <c r="R27" s="17"/>
      <c r="S27" s="17"/>
      <c r="T27" s="17">
        <v>15</v>
      </c>
      <c r="U27" s="64">
        <f t="shared" si="4"/>
        <v>48</v>
      </c>
      <c r="V27" s="19">
        <f t="shared" si="5"/>
        <v>67</v>
      </c>
      <c r="W27" s="19"/>
      <c r="X27" s="19"/>
      <c r="Y27" s="25" t="str">
        <f t="shared" si="6"/>
        <v>B</v>
      </c>
      <c r="Z27"/>
    </row>
    <row r="28" spans="1:26" s="4" customFormat="1" ht="35.1" customHeight="1">
      <c r="A28" s="16">
        <v>14</v>
      </c>
      <c r="B28" s="72" t="s">
        <v>91</v>
      </c>
      <c r="C28" s="73" t="s">
        <v>92</v>
      </c>
      <c r="D28" s="17">
        <v>14.5</v>
      </c>
      <c r="E28" s="17">
        <v>10</v>
      </c>
      <c r="F28" s="17">
        <v>11.5</v>
      </c>
      <c r="G28" s="63">
        <f t="shared" si="1"/>
        <v>6.3888888888888884</v>
      </c>
      <c r="H28" s="17">
        <v>6</v>
      </c>
      <c r="I28" s="17">
        <v>8</v>
      </c>
      <c r="J28" s="63">
        <f t="shared" si="2"/>
        <v>3.5</v>
      </c>
      <c r="K28" s="17">
        <v>10</v>
      </c>
      <c r="L28" s="17">
        <v>10.5</v>
      </c>
      <c r="M28" s="17">
        <v>11</v>
      </c>
      <c r="N28" s="63">
        <f t="shared" si="3"/>
        <v>10.5</v>
      </c>
      <c r="O28" s="62">
        <f t="shared" si="0"/>
        <v>20.399999999999999</v>
      </c>
      <c r="P28" s="17">
        <v>21</v>
      </c>
      <c r="Q28" s="17"/>
      <c r="R28" s="17">
        <v>15</v>
      </c>
      <c r="S28" s="17">
        <v>13</v>
      </c>
      <c r="T28" s="17"/>
      <c r="U28" s="64">
        <f t="shared" si="4"/>
        <v>49</v>
      </c>
      <c r="V28" s="19">
        <f t="shared" si="5"/>
        <v>69</v>
      </c>
      <c r="W28" s="19"/>
      <c r="X28" s="19"/>
      <c r="Y28" s="25" t="str">
        <f t="shared" si="6"/>
        <v>B</v>
      </c>
      <c r="Z28"/>
    </row>
    <row r="29" spans="1:26" s="4" customFormat="1" ht="35.1" customHeight="1">
      <c r="A29" s="16">
        <v>15</v>
      </c>
      <c r="B29" s="72" t="s">
        <v>93</v>
      </c>
      <c r="C29" s="73" t="s">
        <v>94</v>
      </c>
      <c r="D29" s="17">
        <v>10</v>
      </c>
      <c r="E29" s="17">
        <v>13</v>
      </c>
      <c r="F29" s="17">
        <v>10</v>
      </c>
      <c r="G29" s="63">
        <f t="shared" si="1"/>
        <v>6.2222222222222223</v>
      </c>
      <c r="H29" s="17">
        <v>7</v>
      </c>
      <c r="I29" s="17">
        <v>8</v>
      </c>
      <c r="J29" s="63">
        <f t="shared" si="2"/>
        <v>3.75</v>
      </c>
      <c r="K29" s="17">
        <v>11</v>
      </c>
      <c r="L29" s="17">
        <v>12</v>
      </c>
      <c r="M29" s="17">
        <v>10</v>
      </c>
      <c r="N29" s="63">
        <f t="shared" si="3"/>
        <v>10.999999999999998</v>
      </c>
      <c r="O29" s="62">
        <f t="shared" si="0"/>
        <v>21</v>
      </c>
      <c r="P29" s="17">
        <v>18</v>
      </c>
      <c r="Q29" s="17"/>
      <c r="R29" s="17">
        <v>5</v>
      </c>
      <c r="S29" s="17">
        <v>15</v>
      </c>
      <c r="T29" s="17"/>
      <c r="U29" s="64">
        <f t="shared" si="4"/>
        <v>38</v>
      </c>
      <c r="V29" s="19">
        <f t="shared" si="5"/>
        <v>59</v>
      </c>
      <c r="W29" s="19"/>
      <c r="X29" s="19"/>
      <c r="Y29" s="25" t="str">
        <f t="shared" si="6"/>
        <v>C</v>
      </c>
      <c r="Z29"/>
    </row>
    <row r="30" spans="1:26" s="4" customFormat="1" ht="35.1" customHeight="1">
      <c r="A30" s="16">
        <v>16</v>
      </c>
      <c r="B30" s="72" t="s">
        <v>95</v>
      </c>
      <c r="C30" s="73" t="s">
        <v>96</v>
      </c>
      <c r="D30" s="17"/>
      <c r="E30" s="17"/>
      <c r="F30" s="17"/>
      <c r="G30" s="63">
        <f t="shared" si="1"/>
        <v>0</v>
      </c>
      <c r="H30" s="17">
        <v>0</v>
      </c>
      <c r="I30" s="17">
        <v>0</v>
      </c>
      <c r="J30" s="63">
        <f t="shared" si="2"/>
        <v>0</v>
      </c>
      <c r="K30" s="17"/>
      <c r="L30" s="17"/>
      <c r="M30" s="17"/>
      <c r="N30" s="63">
        <f t="shared" si="3"/>
        <v>0</v>
      </c>
      <c r="O30" s="62" t="str">
        <f t="shared" si="0"/>
        <v/>
      </c>
      <c r="P30" s="17"/>
      <c r="Q30" s="17"/>
      <c r="R30" s="17"/>
      <c r="S30" s="17"/>
      <c r="T30" s="17"/>
      <c r="U30" s="64" t="str">
        <f t="shared" si="4"/>
        <v/>
      </c>
      <c r="V30" s="19" t="str">
        <f t="shared" si="5"/>
        <v/>
      </c>
      <c r="W30" s="19"/>
      <c r="X30" s="19"/>
      <c r="Y30" s="25" t="str">
        <f t="shared" si="6"/>
        <v/>
      </c>
      <c r="Z30"/>
    </row>
    <row r="31" spans="1:26" s="4" customFormat="1" ht="35.1" customHeight="1">
      <c r="A31" s="16">
        <v>17</v>
      </c>
      <c r="B31" s="72" t="s">
        <v>97</v>
      </c>
      <c r="C31" s="73" t="s">
        <v>98</v>
      </c>
      <c r="D31" s="17">
        <v>15</v>
      </c>
      <c r="E31" s="17">
        <v>5</v>
      </c>
      <c r="F31" s="17">
        <v>5</v>
      </c>
      <c r="G31" s="63">
        <f t="shared" si="1"/>
        <v>3.888888888888888</v>
      </c>
      <c r="H31" s="17">
        <v>8</v>
      </c>
      <c r="I31" s="17">
        <v>8</v>
      </c>
      <c r="J31" s="63">
        <f t="shared" si="2"/>
        <v>4</v>
      </c>
      <c r="K31" s="17">
        <v>9.5</v>
      </c>
      <c r="L31" s="17">
        <v>9.5</v>
      </c>
      <c r="M31" s="17">
        <v>9</v>
      </c>
      <c r="N31" s="63">
        <f t="shared" si="3"/>
        <v>9.3333333333333339</v>
      </c>
      <c r="O31" s="62">
        <f t="shared" si="0"/>
        <v>17.2</v>
      </c>
      <c r="P31" s="17">
        <v>20</v>
      </c>
      <c r="Q31" s="17"/>
      <c r="R31" s="17">
        <v>9</v>
      </c>
      <c r="S31" s="17">
        <v>11</v>
      </c>
      <c r="T31" s="17"/>
      <c r="U31" s="64">
        <f t="shared" si="4"/>
        <v>40</v>
      </c>
      <c r="V31" s="19">
        <f t="shared" si="5"/>
        <v>57</v>
      </c>
      <c r="W31" s="19"/>
      <c r="X31" s="19"/>
      <c r="Y31" s="25" t="str">
        <f t="shared" si="6"/>
        <v>C</v>
      </c>
      <c r="Z31"/>
    </row>
    <row r="32" spans="1:26" s="4" customFormat="1" ht="35.1" customHeight="1">
      <c r="A32" s="16">
        <v>18</v>
      </c>
      <c r="B32" s="72" t="s">
        <v>99</v>
      </c>
      <c r="C32" s="73" t="s">
        <v>100</v>
      </c>
      <c r="D32" s="17">
        <v>23</v>
      </c>
      <c r="E32" s="17">
        <v>4</v>
      </c>
      <c r="F32" s="17">
        <v>4</v>
      </c>
      <c r="G32" s="63">
        <f t="shared" si="1"/>
        <v>4.333333333333333</v>
      </c>
      <c r="H32" s="17">
        <v>8</v>
      </c>
      <c r="I32" s="17">
        <v>8</v>
      </c>
      <c r="J32" s="63">
        <f t="shared" si="2"/>
        <v>4</v>
      </c>
      <c r="K32" s="17">
        <v>10</v>
      </c>
      <c r="L32" s="17">
        <v>10</v>
      </c>
      <c r="M32" s="17">
        <v>9.5</v>
      </c>
      <c r="N32" s="63">
        <f t="shared" si="3"/>
        <v>9.8333333333333339</v>
      </c>
      <c r="O32" s="62">
        <f t="shared" si="0"/>
        <v>18.2</v>
      </c>
      <c r="P32" s="17">
        <v>11</v>
      </c>
      <c r="Q32" s="17"/>
      <c r="R32" s="17">
        <v>5</v>
      </c>
      <c r="S32" s="17"/>
      <c r="T32" s="17">
        <v>6</v>
      </c>
      <c r="U32" s="64">
        <f t="shared" si="4"/>
        <v>22</v>
      </c>
      <c r="V32" s="19">
        <f t="shared" si="5"/>
        <v>40</v>
      </c>
      <c r="W32" s="19"/>
      <c r="X32" s="19"/>
      <c r="Y32" s="25" t="str">
        <f t="shared" si="6"/>
        <v>D</v>
      </c>
      <c r="Z32"/>
    </row>
    <row r="33" spans="1:26" s="4" customFormat="1" ht="35.1" customHeight="1">
      <c r="A33" s="16">
        <v>19</v>
      </c>
      <c r="B33" s="72" t="s">
        <v>101</v>
      </c>
      <c r="C33" s="73" t="s">
        <v>102</v>
      </c>
      <c r="D33" s="17">
        <v>13</v>
      </c>
      <c r="E33" s="17">
        <v>9</v>
      </c>
      <c r="F33" s="17">
        <v>9</v>
      </c>
      <c r="G33" s="63">
        <f t="shared" si="1"/>
        <v>5.4444444444444438</v>
      </c>
      <c r="H33" s="17">
        <v>7</v>
      </c>
      <c r="I33" s="17">
        <v>8</v>
      </c>
      <c r="J33" s="63">
        <f t="shared" si="2"/>
        <v>3.75</v>
      </c>
      <c r="K33" s="17">
        <v>9.5</v>
      </c>
      <c r="L33" s="17">
        <v>9</v>
      </c>
      <c r="M33" s="17">
        <v>10</v>
      </c>
      <c r="N33" s="63">
        <f t="shared" si="3"/>
        <v>9.5</v>
      </c>
      <c r="O33" s="62">
        <f t="shared" si="0"/>
        <v>18.7</v>
      </c>
      <c r="P33" s="17">
        <v>24</v>
      </c>
      <c r="Q33" s="17">
        <v>17</v>
      </c>
      <c r="R33" s="17"/>
      <c r="S33" s="17"/>
      <c r="T33" s="17">
        <v>16</v>
      </c>
      <c r="U33" s="64">
        <f t="shared" si="4"/>
        <v>57</v>
      </c>
      <c r="V33" s="19">
        <f t="shared" si="5"/>
        <v>76</v>
      </c>
      <c r="W33" s="19"/>
      <c r="X33" s="19"/>
      <c r="Y33" s="25" t="str">
        <f t="shared" si="6"/>
        <v>A</v>
      </c>
      <c r="Z33"/>
    </row>
    <row r="34" spans="1:26" s="4" customFormat="1" ht="35.1" customHeight="1">
      <c r="A34" s="16">
        <v>20</v>
      </c>
      <c r="B34" s="72" t="s">
        <v>103</v>
      </c>
      <c r="C34" s="73" t="s">
        <v>104</v>
      </c>
      <c r="D34" s="17">
        <v>13</v>
      </c>
      <c r="E34" s="17">
        <v>10</v>
      </c>
      <c r="F34" s="17">
        <v>12</v>
      </c>
      <c r="G34" s="63">
        <f t="shared" si="1"/>
        <v>6.333333333333333</v>
      </c>
      <c r="H34" s="17">
        <v>7</v>
      </c>
      <c r="I34" s="17">
        <v>9</v>
      </c>
      <c r="J34" s="63">
        <f t="shared" si="2"/>
        <v>4</v>
      </c>
      <c r="K34" s="17">
        <v>10</v>
      </c>
      <c r="L34" s="17">
        <v>10</v>
      </c>
      <c r="M34" s="17">
        <v>9.5</v>
      </c>
      <c r="N34" s="63">
        <f t="shared" si="3"/>
        <v>9.8333333333333339</v>
      </c>
      <c r="O34" s="62">
        <f t="shared" si="0"/>
        <v>20.2</v>
      </c>
      <c r="P34" s="17">
        <v>19</v>
      </c>
      <c r="Q34" s="17">
        <v>13</v>
      </c>
      <c r="R34" s="17"/>
      <c r="S34" s="17"/>
      <c r="T34" s="17">
        <v>16</v>
      </c>
      <c r="U34" s="64">
        <f t="shared" si="4"/>
        <v>48</v>
      </c>
      <c r="V34" s="19">
        <f t="shared" si="5"/>
        <v>68</v>
      </c>
      <c r="W34" s="19"/>
      <c r="X34" s="19"/>
      <c r="Y34" s="25" t="str">
        <f t="shared" si="6"/>
        <v>B</v>
      </c>
      <c r="Z34"/>
    </row>
    <row r="35" spans="1:26" s="4" customFormat="1" ht="35.1" customHeight="1">
      <c r="A35" s="16">
        <v>21</v>
      </c>
      <c r="B35" s="72" t="s">
        <v>105</v>
      </c>
      <c r="C35" s="73" t="s">
        <v>106</v>
      </c>
      <c r="D35" s="17">
        <v>12</v>
      </c>
      <c r="E35" s="17">
        <v>10</v>
      </c>
      <c r="F35" s="17">
        <v>7</v>
      </c>
      <c r="G35" s="63">
        <f t="shared" si="1"/>
        <v>5.1111111111111107</v>
      </c>
      <c r="H35" s="17">
        <v>6</v>
      </c>
      <c r="I35" s="17">
        <v>8</v>
      </c>
      <c r="J35" s="63">
        <f t="shared" si="2"/>
        <v>3.5</v>
      </c>
      <c r="K35" s="17">
        <v>9.5</v>
      </c>
      <c r="L35" s="17">
        <v>9</v>
      </c>
      <c r="M35" s="17">
        <v>10</v>
      </c>
      <c r="N35" s="63">
        <f t="shared" si="3"/>
        <v>9.5</v>
      </c>
      <c r="O35" s="62">
        <f t="shared" si="0"/>
        <v>18.100000000000001</v>
      </c>
      <c r="P35" s="17">
        <v>22</v>
      </c>
      <c r="Q35" s="17">
        <v>14</v>
      </c>
      <c r="R35" s="17"/>
      <c r="S35" s="17"/>
      <c r="T35" s="17">
        <v>15</v>
      </c>
      <c r="U35" s="64">
        <f t="shared" si="4"/>
        <v>51</v>
      </c>
      <c r="V35" s="19">
        <f t="shared" si="5"/>
        <v>69</v>
      </c>
      <c r="W35" s="19"/>
      <c r="X35" s="19"/>
      <c r="Y35" s="25" t="str">
        <f t="shared" si="6"/>
        <v>B</v>
      </c>
      <c r="Z35"/>
    </row>
    <row r="36" spans="1:26" s="4" customFormat="1" ht="35.1" customHeight="1">
      <c r="A36" s="16">
        <v>22</v>
      </c>
      <c r="B36" s="74" t="s">
        <v>107</v>
      </c>
      <c r="C36" s="75" t="s">
        <v>108</v>
      </c>
      <c r="D36" s="17">
        <v>14.5</v>
      </c>
      <c r="E36" s="17">
        <v>7</v>
      </c>
      <c r="F36" s="17">
        <v>2</v>
      </c>
      <c r="G36" s="63">
        <f t="shared" si="1"/>
        <v>3.6111111111111107</v>
      </c>
      <c r="H36" s="17">
        <v>8</v>
      </c>
      <c r="I36" s="17">
        <v>8</v>
      </c>
      <c r="J36" s="63">
        <f t="shared" si="2"/>
        <v>4</v>
      </c>
      <c r="K36" s="17">
        <v>9.5</v>
      </c>
      <c r="L36" s="17">
        <v>9.5</v>
      </c>
      <c r="M36" s="17">
        <v>9</v>
      </c>
      <c r="N36" s="63">
        <f t="shared" si="3"/>
        <v>9.3333333333333339</v>
      </c>
      <c r="O36" s="62">
        <f t="shared" si="0"/>
        <v>16.899999999999999</v>
      </c>
      <c r="P36" s="17">
        <v>15</v>
      </c>
      <c r="Q36" s="17">
        <v>3</v>
      </c>
      <c r="R36" s="17"/>
      <c r="S36" s="17"/>
      <c r="T36" s="17">
        <v>5</v>
      </c>
      <c r="U36" s="64">
        <f t="shared" si="4"/>
        <v>23</v>
      </c>
      <c r="V36" s="19">
        <f t="shared" si="5"/>
        <v>40</v>
      </c>
      <c r="W36" s="19"/>
      <c r="X36" s="19"/>
      <c r="Y36" s="25" t="str">
        <f t="shared" si="6"/>
        <v>D</v>
      </c>
      <c r="Z36"/>
    </row>
    <row r="37" spans="1:26" s="4" customFormat="1" ht="35.1" customHeight="1">
      <c r="A37" s="16">
        <v>23</v>
      </c>
      <c r="B37" s="72" t="s">
        <v>109</v>
      </c>
      <c r="C37" s="73" t="s">
        <v>110</v>
      </c>
      <c r="D37" s="17">
        <v>12</v>
      </c>
      <c r="E37" s="17">
        <v>10</v>
      </c>
      <c r="F37" s="17">
        <v>10</v>
      </c>
      <c r="G37" s="63">
        <f t="shared" si="1"/>
        <v>5.7777777777777786</v>
      </c>
      <c r="H37" s="17">
        <v>8</v>
      </c>
      <c r="I37" s="17">
        <v>8</v>
      </c>
      <c r="J37" s="63">
        <f t="shared" si="2"/>
        <v>4</v>
      </c>
      <c r="K37" s="17">
        <v>10</v>
      </c>
      <c r="L37" s="17">
        <v>10</v>
      </c>
      <c r="M37" s="17">
        <v>9.5</v>
      </c>
      <c r="N37" s="63">
        <f t="shared" si="3"/>
        <v>9.8333333333333339</v>
      </c>
      <c r="O37" s="62">
        <f t="shared" si="0"/>
        <v>19.600000000000001</v>
      </c>
      <c r="P37" s="17">
        <v>18</v>
      </c>
      <c r="Q37" s="17">
        <v>15</v>
      </c>
      <c r="R37" s="17"/>
      <c r="S37" s="17"/>
      <c r="T37" s="17">
        <v>15</v>
      </c>
      <c r="U37" s="64">
        <f t="shared" si="4"/>
        <v>48</v>
      </c>
      <c r="V37" s="19">
        <f t="shared" si="5"/>
        <v>68</v>
      </c>
      <c r="W37" s="19"/>
      <c r="X37" s="19"/>
      <c r="Y37" s="25" t="str">
        <f t="shared" si="6"/>
        <v>B</v>
      </c>
      <c r="Z37"/>
    </row>
    <row r="38" spans="1:26" s="4" customFormat="1" ht="35.1" customHeight="1">
      <c r="A38" s="16">
        <v>24</v>
      </c>
      <c r="B38" s="72" t="s">
        <v>111</v>
      </c>
      <c r="C38" s="73" t="s">
        <v>112</v>
      </c>
      <c r="D38" s="17">
        <v>10</v>
      </c>
      <c r="E38" s="17">
        <v>4</v>
      </c>
      <c r="F38" s="17">
        <v>3</v>
      </c>
      <c r="G38" s="63">
        <f t="shared" si="1"/>
        <v>2.6666666666666665</v>
      </c>
      <c r="H38" s="17">
        <v>7</v>
      </c>
      <c r="I38" s="17">
        <v>8</v>
      </c>
      <c r="J38" s="63">
        <f t="shared" si="2"/>
        <v>3.75</v>
      </c>
      <c r="K38" s="17">
        <v>9.5</v>
      </c>
      <c r="L38" s="17">
        <v>9</v>
      </c>
      <c r="M38" s="17">
        <v>12</v>
      </c>
      <c r="N38" s="63">
        <f t="shared" si="3"/>
        <v>10.166666666666666</v>
      </c>
      <c r="O38" s="62">
        <f t="shared" si="0"/>
        <v>16.600000000000001</v>
      </c>
      <c r="P38" s="17">
        <v>19</v>
      </c>
      <c r="Q38" s="17">
        <v>11</v>
      </c>
      <c r="R38" s="17"/>
      <c r="S38" s="17"/>
      <c r="T38" s="17">
        <v>9</v>
      </c>
      <c r="U38" s="64">
        <f t="shared" si="4"/>
        <v>39</v>
      </c>
      <c r="V38" s="19">
        <f t="shared" si="5"/>
        <v>56</v>
      </c>
      <c r="W38" s="19"/>
      <c r="X38" s="19"/>
      <c r="Y38" s="25" t="str">
        <f t="shared" si="6"/>
        <v>C</v>
      </c>
      <c r="Z38"/>
    </row>
    <row r="39" spans="1:26" s="4" customFormat="1" ht="35.1" customHeight="1">
      <c r="A39" s="16">
        <v>25</v>
      </c>
      <c r="B39" s="72" t="s">
        <v>113</v>
      </c>
      <c r="C39" s="73" t="s">
        <v>114</v>
      </c>
      <c r="D39" s="17">
        <v>7</v>
      </c>
      <c r="E39" s="17">
        <v>10.5</v>
      </c>
      <c r="F39" s="17">
        <v>10</v>
      </c>
      <c r="G39" s="63">
        <f t="shared" si="1"/>
        <v>5.333333333333333</v>
      </c>
      <c r="H39" s="17">
        <v>7</v>
      </c>
      <c r="I39" s="17">
        <v>8</v>
      </c>
      <c r="J39" s="63">
        <f t="shared" si="2"/>
        <v>3.75</v>
      </c>
      <c r="K39" s="17">
        <v>9.5</v>
      </c>
      <c r="L39" s="17">
        <v>9.5</v>
      </c>
      <c r="M39" s="17">
        <v>9</v>
      </c>
      <c r="N39" s="63">
        <f t="shared" si="3"/>
        <v>9.3333333333333339</v>
      </c>
      <c r="O39" s="62">
        <f t="shared" si="0"/>
        <v>18.399999999999999</v>
      </c>
      <c r="P39" s="17">
        <v>21</v>
      </c>
      <c r="Q39" s="17"/>
      <c r="R39" s="17">
        <v>14</v>
      </c>
      <c r="S39" s="17"/>
      <c r="T39" s="17">
        <v>10</v>
      </c>
      <c r="U39" s="64">
        <f t="shared" si="4"/>
        <v>45</v>
      </c>
      <c r="V39" s="19">
        <f t="shared" si="5"/>
        <v>63</v>
      </c>
      <c r="W39" s="19"/>
      <c r="X39" s="19"/>
      <c r="Y39" s="25" t="str">
        <f t="shared" si="6"/>
        <v>B</v>
      </c>
      <c r="Z39"/>
    </row>
    <row r="40" spans="1:26" s="4" customFormat="1" ht="35.1" customHeight="1">
      <c r="A40" s="16">
        <v>26</v>
      </c>
      <c r="B40" s="72" t="s">
        <v>115</v>
      </c>
      <c r="C40" s="73" t="s">
        <v>116</v>
      </c>
      <c r="D40" s="17">
        <v>22</v>
      </c>
      <c r="E40" s="17">
        <v>6</v>
      </c>
      <c r="F40" s="17">
        <v>6.5</v>
      </c>
      <c r="G40" s="63">
        <f t="shared" si="1"/>
        <v>5.2222222222222223</v>
      </c>
      <c r="H40" s="17">
        <v>7</v>
      </c>
      <c r="I40" s="17">
        <v>8</v>
      </c>
      <c r="J40" s="63">
        <f t="shared" si="2"/>
        <v>3.75</v>
      </c>
      <c r="K40" s="17">
        <v>11</v>
      </c>
      <c r="L40" s="17">
        <v>10.5</v>
      </c>
      <c r="M40" s="17">
        <v>10</v>
      </c>
      <c r="N40" s="63">
        <f t="shared" si="3"/>
        <v>10.499999999999998</v>
      </c>
      <c r="O40" s="62">
        <f t="shared" si="0"/>
        <v>19.5</v>
      </c>
      <c r="P40" s="17">
        <v>15</v>
      </c>
      <c r="Q40" s="17">
        <v>16</v>
      </c>
      <c r="R40" s="17"/>
      <c r="S40" s="17"/>
      <c r="T40" s="17">
        <v>6</v>
      </c>
      <c r="U40" s="64">
        <f t="shared" si="4"/>
        <v>37</v>
      </c>
      <c r="V40" s="19">
        <f t="shared" si="5"/>
        <v>57</v>
      </c>
      <c r="W40" s="19"/>
      <c r="X40" s="19"/>
      <c r="Y40" s="25" t="str">
        <f t="shared" si="6"/>
        <v>C</v>
      </c>
      <c r="Z40"/>
    </row>
    <row r="41" spans="1:26" s="4" customFormat="1" ht="35.1" customHeight="1">
      <c r="A41" s="16">
        <v>27</v>
      </c>
      <c r="B41" s="72" t="s">
        <v>117</v>
      </c>
      <c r="C41" s="73" t="s">
        <v>118</v>
      </c>
      <c r="D41" s="17">
        <v>14</v>
      </c>
      <c r="E41" s="17">
        <v>7</v>
      </c>
      <c r="F41" s="17">
        <v>8</v>
      </c>
      <c r="G41" s="63">
        <f t="shared" si="1"/>
        <v>4.8888888888888893</v>
      </c>
      <c r="H41" s="17">
        <v>7</v>
      </c>
      <c r="I41" s="17">
        <v>8</v>
      </c>
      <c r="J41" s="63">
        <f t="shared" si="2"/>
        <v>3.75</v>
      </c>
      <c r="K41" s="17">
        <v>11</v>
      </c>
      <c r="L41" s="17">
        <v>12</v>
      </c>
      <c r="M41" s="17">
        <v>10</v>
      </c>
      <c r="N41" s="63">
        <f t="shared" si="3"/>
        <v>10.999999999999998</v>
      </c>
      <c r="O41" s="62">
        <f t="shared" si="0"/>
        <v>19.600000000000001</v>
      </c>
      <c r="P41" s="17">
        <v>20</v>
      </c>
      <c r="Q41" s="17">
        <v>15</v>
      </c>
      <c r="R41" s="17"/>
      <c r="S41" s="17"/>
      <c r="T41" s="17">
        <v>14</v>
      </c>
      <c r="U41" s="64">
        <f t="shared" si="4"/>
        <v>49</v>
      </c>
      <c r="V41" s="19">
        <f t="shared" si="5"/>
        <v>69</v>
      </c>
      <c r="W41" s="19"/>
      <c r="X41" s="19"/>
      <c r="Y41" s="25" t="str">
        <f t="shared" si="6"/>
        <v>B</v>
      </c>
      <c r="Z41"/>
    </row>
    <row r="42" spans="1:26" s="4" customFormat="1" ht="35.1" customHeight="1">
      <c r="A42" s="16">
        <v>28</v>
      </c>
      <c r="B42" s="72" t="s">
        <v>119</v>
      </c>
      <c r="C42" s="73" t="s">
        <v>120</v>
      </c>
      <c r="D42" s="17">
        <v>18.5</v>
      </c>
      <c r="E42" s="17">
        <v>7</v>
      </c>
      <c r="F42" s="17">
        <v>8</v>
      </c>
      <c r="G42" s="63">
        <f t="shared" si="1"/>
        <v>5.3888888888888893</v>
      </c>
      <c r="H42" s="17">
        <v>6</v>
      </c>
      <c r="I42" s="17">
        <v>8</v>
      </c>
      <c r="J42" s="63">
        <f t="shared" si="2"/>
        <v>3.5</v>
      </c>
      <c r="K42" s="17">
        <v>10</v>
      </c>
      <c r="L42" s="17">
        <v>10.5</v>
      </c>
      <c r="M42" s="17">
        <v>11</v>
      </c>
      <c r="N42" s="63">
        <f t="shared" si="3"/>
        <v>10.5</v>
      </c>
      <c r="O42" s="62">
        <f t="shared" si="0"/>
        <v>19.399999999999999</v>
      </c>
      <c r="P42" s="17">
        <v>12</v>
      </c>
      <c r="Q42" s="17">
        <v>13</v>
      </c>
      <c r="R42" s="17"/>
      <c r="S42" s="17">
        <v>9</v>
      </c>
      <c r="T42" s="17"/>
      <c r="U42" s="64">
        <f t="shared" si="4"/>
        <v>34</v>
      </c>
      <c r="V42" s="19">
        <f t="shared" si="5"/>
        <v>53</v>
      </c>
      <c r="W42" s="19"/>
      <c r="X42" s="19"/>
      <c r="Y42" s="25" t="str">
        <f t="shared" si="6"/>
        <v>C</v>
      </c>
      <c r="Z42"/>
    </row>
    <row r="43" spans="1:26" s="4" customFormat="1" ht="35.1" customHeight="1">
      <c r="A43" s="16">
        <v>29</v>
      </c>
      <c r="B43" s="72" t="s">
        <v>121</v>
      </c>
      <c r="C43" s="73" t="s">
        <v>122</v>
      </c>
      <c r="D43" s="17">
        <v>4.5</v>
      </c>
      <c r="E43" s="17">
        <v>3</v>
      </c>
      <c r="F43" s="17">
        <v>2</v>
      </c>
      <c r="G43" s="63">
        <f t="shared" si="1"/>
        <v>1.6111111111111109</v>
      </c>
      <c r="H43" s="17">
        <v>7</v>
      </c>
      <c r="I43" s="17">
        <v>8</v>
      </c>
      <c r="J43" s="63">
        <f t="shared" si="2"/>
        <v>3.75</v>
      </c>
      <c r="K43" s="17">
        <v>11</v>
      </c>
      <c r="L43" s="17">
        <v>12</v>
      </c>
      <c r="M43" s="17">
        <v>10</v>
      </c>
      <c r="N43" s="63">
        <f t="shared" si="3"/>
        <v>10.999999999999998</v>
      </c>
      <c r="O43" s="62">
        <f t="shared" si="0"/>
        <v>16.399999999999999</v>
      </c>
      <c r="P43" s="17">
        <v>12</v>
      </c>
      <c r="Q43" s="17">
        <v>17</v>
      </c>
      <c r="R43" s="17"/>
      <c r="S43" s="17"/>
      <c r="T43" s="17">
        <v>14</v>
      </c>
      <c r="U43" s="64">
        <f t="shared" si="4"/>
        <v>43</v>
      </c>
      <c r="V43" s="19">
        <f t="shared" si="5"/>
        <v>59</v>
      </c>
      <c r="W43" s="19"/>
      <c r="X43" s="19"/>
      <c r="Y43" s="25" t="str">
        <f t="shared" si="6"/>
        <v>C</v>
      </c>
      <c r="Z43"/>
    </row>
    <row r="44" spans="1:26" s="4" customFormat="1" ht="35.1" customHeight="1">
      <c r="A44" s="16">
        <v>30</v>
      </c>
      <c r="B44" s="72" t="s">
        <v>123</v>
      </c>
      <c r="C44" s="73" t="s">
        <v>124</v>
      </c>
      <c r="D44" s="17">
        <v>24</v>
      </c>
      <c r="E44" s="17">
        <v>10</v>
      </c>
      <c r="F44" s="17">
        <v>9.5</v>
      </c>
      <c r="G44" s="63">
        <f t="shared" si="1"/>
        <v>7</v>
      </c>
      <c r="H44" s="17">
        <v>6</v>
      </c>
      <c r="I44" s="17">
        <v>8</v>
      </c>
      <c r="J44" s="63">
        <f t="shared" si="2"/>
        <v>3.5</v>
      </c>
      <c r="K44" s="17">
        <v>10</v>
      </c>
      <c r="L44" s="17">
        <v>10.5</v>
      </c>
      <c r="M44" s="17">
        <v>11</v>
      </c>
      <c r="N44" s="63">
        <f t="shared" si="3"/>
        <v>10.5</v>
      </c>
      <c r="O44" s="62">
        <f t="shared" si="0"/>
        <v>21</v>
      </c>
      <c r="P44" s="17">
        <v>18</v>
      </c>
      <c r="Q44" s="17">
        <v>15</v>
      </c>
      <c r="R44" s="17"/>
      <c r="S44" s="17">
        <v>10</v>
      </c>
      <c r="T44" s="17"/>
      <c r="U44" s="64">
        <f t="shared" si="4"/>
        <v>43</v>
      </c>
      <c r="V44" s="19">
        <f t="shared" si="5"/>
        <v>64</v>
      </c>
      <c r="W44" s="19"/>
      <c r="X44" s="19"/>
      <c r="Y44" s="25" t="str">
        <f t="shared" si="6"/>
        <v>B</v>
      </c>
      <c r="Z44"/>
    </row>
    <row r="45" spans="1:26" s="4" customFormat="1" ht="35.1" customHeight="1">
      <c r="A45" s="16">
        <v>31</v>
      </c>
      <c r="B45" s="72" t="s">
        <v>125</v>
      </c>
      <c r="C45" s="73" t="s">
        <v>126</v>
      </c>
      <c r="D45" s="17">
        <v>5.5</v>
      </c>
      <c r="E45" s="17">
        <v>13</v>
      </c>
      <c r="F45" s="17">
        <v>12</v>
      </c>
      <c r="G45" s="63">
        <f t="shared" si="1"/>
        <v>6.166666666666667</v>
      </c>
      <c r="H45" s="17">
        <v>6</v>
      </c>
      <c r="I45" s="17">
        <v>8</v>
      </c>
      <c r="J45" s="63">
        <f t="shared" si="2"/>
        <v>3.5</v>
      </c>
      <c r="K45" s="17">
        <v>10</v>
      </c>
      <c r="L45" s="17">
        <v>10.5</v>
      </c>
      <c r="M45" s="17">
        <v>11</v>
      </c>
      <c r="N45" s="63">
        <f t="shared" si="3"/>
        <v>10.5</v>
      </c>
      <c r="O45" s="62">
        <f t="shared" si="0"/>
        <v>20.2</v>
      </c>
      <c r="P45" s="17">
        <v>17</v>
      </c>
      <c r="Q45" s="17">
        <v>19</v>
      </c>
      <c r="R45" s="17"/>
      <c r="S45" s="17">
        <v>18</v>
      </c>
      <c r="T45" s="17"/>
      <c r="U45" s="64">
        <f t="shared" si="4"/>
        <v>54</v>
      </c>
      <c r="V45" s="19">
        <f t="shared" si="5"/>
        <v>74</v>
      </c>
      <c r="W45" s="19"/>
      <c r="X45" s="19"/>
      <c r="Y45" s="25" t="str">
        <f t="shared" si="6"/>
        <v>A</v>
      </c>
      <c r="Z45"/>
    </row>
    <row r="46" spans="1:26" s="4" customFormat="1" ht="35.1" customHeight="1">
      <c r="A46" s="16">
        <v>32</v>
      </c>
      <c r="B46" s="72" t="s">
        <v>127</v>
      </c>
      <c r="C46" s="73" t="s">
        <v>128</v>
      </c>
      <c r="D46" s="17">
        <v>18</v>
      </c>
      <c r="E46" s="17">
        <v>9</v>
      </c>
      <c r="F46" s="17">
        <v>9</v>
      </c>
      <c r="G46" s="63">
        <f t="shared" si="1"/>
        <v>6</v>
      </c>
      <c r="H46" s="17">
        <v>8</v>
      </c>
      <c r="I46" s="17">
        <v>8</v>
      </c>
      <c r="J46" s="63">
        <f t="shared" si="2"/>
        <v>4</v>
      </c>
      <c r="K46" s="17">
        <v>10</v>
      </c>
      <c r="L46" s="17">
        <v>9</v>
      </c>
      <c r="M46" s="17">
        <v>11</v>
      </c>
      <c r="N46" s="63">
        <f t="shared" si="3"/>
        <v>10</v>
      </c>
      <c r="O46" s="62">
        <f t="shared" si="0"/>
        <v>20</v>
      </c>
      <c r="P46" s="17">
        <v>21</v>
      </c>
      <c r="Q46" s="17">
        <v>14</v>
      </c>
      <c r="R46" s="17"/>
      <c r="S46" s="17"/>
      <c r="T46" s="17">
        <v>18</v>
      </c>
      <c r="U46" s="64">
        <f t="shared" si="4"/>
        <v>53</v>
      </c>
      <c r="V46" s="19">
        <f t="shared" si="5"/>
        <v>73</v>
      </c>
      <c r="W46" s="19"/>
      <c r="X46" s="19"/>
      <c r="Y46" s="25" t="str">
        <f t="shared" si="6"/>
        <v>A</v>
      </c>
      <c r="Z46"/>
    </row>
    <row r="47" spans="1:26" s="4" customFormat="1" ht="35.1" customHeight="1">
      <c r="A47" s="16">
        <v>33</v>
      </c>
      <c r="B47" s="72" t="s">
        <v>129</v>
      </c>
      <c r="C47" s="73" t="s">
        <v>130</v>
      </c>
      <c r="D47" s="17">
        <v>10</v>
      </c>
      <c r="E47" s="17">
        <v>10</v>
      </c>
      <c r="F47" s="17">
        <v>7</v>
      </c>
      <c r="G47" s="63">
        <f t="shared" si="1"/>
        <v>4.8888888888888893</v>
      </c>
      <c r="H47" s="17">
        <v>7</v>
      </c>
      <c r="I47" s="17">
        <v>8</v>
      </c>
      <c r="J47" s="63">
        <f t="shared" si="2"/>
        <v>3.75</v>
      </c>
      <c r="K47" s="17">
        <v>9.5</v>
      </c>
      <c r="L47" s="17">
        <v>9</v>
      </c>
      <c r="M47" s="17">
        <v>10</v>
      </c>
      <c r="N47" s="63">
        <f t="shared" si="3"/>
        <v>9.5</v>
      </c>
      <c r="O47" s="62">
        <f t="shared" si="0"/>
        <v>18.100000000000001</v>
      </c>
      <c r="P47" s="17">
        <v>20</v>
      </c>
      <c r="Q47" s="17"/>
      <c r="R47" s="17">
        <v>15</v>
      </c>
      <c r="S47" s="17">
        <v>6</v>
      </c>
      <c r="T47" s="17"/>
      <c r="U47" s="64">
        <f t="shared" si="4"/>
        <v>41</v>
      </c>
      <c r="V47" s="19">
        <f t="shared" si="5"/>
        <v>59</v>
      </c>
      <c r="W47" s="19"/>
      <c r="X47" s="19"/>
      <c r="Y47" s="25" t="str">
        <f t="shared" si="6"/>
        <v>C</v>
      </c>
      <c r="Z47"/>
    </row>
    <row r="48" spans="1:26" s="4" customFormat="1" ht="35.1" customHeight="1">
      <c r="A48" s="16">
        <v>34</v>
      </c>
      <c r="B48" s="72" t="s">
        <v>131</v>
      </c>
      <c r="C48" s="73" t="s">
        <v>132</v>
      </c>
      <c r="D48" s="17">
        <v>16</v>
      </c>
      <c r="E48" s="17">
        <v>3</v>
      </c>
      <c r="F48" s="17">
        <v>2</v>
      </c>
      <c r="G48" s="63">
        <f t="shared" si="1"/>
        <v>2.8888888888888893</v>
      </c>
      <c r="H48" s="17">
        <v>7</v>
      </c>
      <c r="I48" s="17">
        <v>7</v>
      </c>
      <c r="J48" s="63">
        <f t="shared" si="2"/>
        <v>3.5</v>
      </c>
      <c r="K48" s="17">
        <v>9.5</v>
      </c>
      <c r="L48" s="17">
        <v>9</v>
      </c>
      <c r="M48" s="17">
        <v>10</v>
      </c>
      <c r="N48" s="63">
        <f t="shared" si="3"/>
        <v>9.5</v>
      </c>
      <c r="O48" s="62">
        <f t="shared" si="0"/>
        <v>15.9</v>
      </c>
      <c r="P48" s="17">
        <v>22</v>
      </c>
      <c r="Q48" s="17">
        <v>12</v>
      </c>
      <c r="R48" s="17"/>
      <c r="S48" s="17">
        <v>8</v>
      </c>
      <c r="T48" s="17"/>
      <c r="U48" s="64">
        <f t="shared" si="4"/>
        <v>42</v>
      </c>
      <c r="V48" s="19">
        <f t="shared" si="5"/>
        <v>58</v>
      </c>
      <c r="W48" s="19"/>
      <c r="X48" s="19"/>
      <c r="Y48" s="25" t="str">
        <f t="shared" si="6"/>
        <v>C</v>
      </c>
      <c r="Z48"/>
    </row>
    <row r="49" spans="1:26" s="4" customFormat="1" ht="35.1" customHeight="1">
      <c r="A49" s="16">
        <v>35</v>
      </c>
      <c r="B49" s="72" t="s">
        <v>133</v>
      </c>
      <c r="C49" s="73" t="s">
        <v>134</v>
      </c>
      <c r="D49" s="17">
        <v>14.5</v>
      </c>
      <c r="E49" s="17">
        <v>0</v>
      </c>
      <c r="F49" s="17">
        <v>0</v>
      </c>
      <c r="G49" s="63">
        <f t="shared" si="1"/>
        <v>1.6111111111111109</v>
      </c>
      <c r="H49" s="17">
        <v>0</v>
      </c>
      <c r="I49" s="17">
        <v>0</v>
      </c>
      <c r="J49" s="63">
        <f t="shared" si="2"/>
        <v>0</v>
      </c>
      <c r="K49" s="17">
        <v>12</v>
      </c>
      <c r="L49" s="17">
        <v>10</v>
      </c>
      <c r="M49" s="17">
        <v>9.5</v>
      </c>
      <c r="N49" s="63">
        <f t="shared" si="3"/>
        <v>10.5</v>
      </c>
      <c r="O49" s="62">
        <f t="shared" si="0"/>
        <v>12.1</v>
      </c>
      <c r="P49" s="17">
        <v>10</v>
      </c>
      <c r="Q49" s="17">
        <v>16</v>
      </c>
      <c r="R49" s="17"/>
      <c r="S49" s="17">
        <v>6</v>
      </c>
      <c r="T49" s="17"/>
      <c r="U49" s="64">
        <f t="shared" si="4"/>
        <v>32</v>
      </c>
      <c r="V49" s="19">
        <f t="shared" si="5"/>
        <v>44</v>
      </c>
      <c r="W49" s="19"/>
      <c r="X49" s="19"/>
      <c r="Y49" s="25" t="str">
        <f t="shared" si="6"/>
        <v>D</v>
      </c>
      <c r="Z49"/>
    </row>
    <row r="50" spans="1:26" s="4" customFormat="1" ht="35.1" customHeight="1">
      <c r="A50" s="16">
        <v>36</v>
      </c>
      <c r="B50" s="72" t="s">
        <v>135</v>
      </c>
      <c r="C50" s="76" t="s">
        <v>136</v>
      </c>
      <c r="D50" s="17">
        <v>12</v>
      </c>
      <c r="E50" s="17">
        <v>7</v>
      </c>
      <c r="F50" s="17">
        <v>7</v>
      </c>
      <c r="G50" s="63">
        <f t="shared" si="1"/>
        <v>4.4444444444444455</v>
      </c>
      <c r="H50" s="17">
        <v>8</v>
      </c>
      <c r="I50" s="17">
        <v>8</v>
      </c>
      <c r="J50" s="63">
        <f t="shared" si="2"/>
        <v>4</v>
      </c>
      <c r="K50" s="17">
        <v>10</v>
      </c>
      <c r="L50" s="17">
        <v>9</v>
      </c>
      <c r="M50" s="17">
        <v>11</v>
      </c>
      <c r="N50" s="63">
        <f t="shared" si="3"/>
        <v>10</v>
      </c>
      <c r="O50" s="62">
        <f t="shared" si="0"/>
        <v>18.399999999999999</v>
      </c>
      <c r="P50" s="17">
        <v>11</v>
      </c>
      <c r="Q50" s="17">
        <v>8</v>
      </c>
      <c r="R50" s="17"/>
      <c r="S50" s="17"/>
      <c r="T50" s="17">
        <v>15</v>
      </c>
      <c r="U50" s="64">
        <f t="shared" si="4"/>
        <v>34</v>
      </c>
      <c r="V50" s="19">
        <f t="shared" si="5"/>
        <v>52</v>
      </c>
      <c r="W50" s="19"/>
      <c r="X50" s="19"/>
      <c r="Y50" s="25" t="str">
        <f t="shared" si="6"/>
        <v>C</v>
      </c>
      <c r="Z50"/>
    </row>
    <row r="51" spans="1:26" s="4" customFormat="1" ht="35.1" customHeight="1">
      <c r="A51" s="16">
        <v>37</v>
      </c>
      <c r="B51" s="72" t="s">
        <v>137</v>
      </c>
      <c r="C51" s="76" t="s">
        <v>138</v>
      </c>
      <c r="D51" s="17">
        <v>20</v>
      </c>
      <c r="E51" s="17">
        <v>8</v>
      </c>
      <c r="F51" s="17">
        <v>8</v>
      </c>
      <c r="G51" s="63">
        <f t="shared" si="1"/>
        <v>5.7777777777777786</v>
      </c>
      <c r="H51" s="17">
        <v>7</v>
      </c>
      <c r="I51" s="17">
        <v>7</v>
      </c>
      <c r="J51" s="63">
        <f t="shared" si="2"/>
        <v>3.5</v>
      </c>
      <c r="K51" s="17">
        <v>9.5</v>
      </c>
      <c r="L51" s="17">
        <v>9</v>
      </c>
      <c r="M51" s="17">
        <v>10</v>
      </c>
      <c r="N51" s="63">
        <f t="shared" si="3"/>
        <v>9.5</v>
      </c>
      <c r="O51" s="62">
        <f t="shared" si="0"/>
        <v>18.8</v>
      </c>
      <c r="P51" s="17">
        <v>21</v>
      </c>
      <c r="Q51" s="17">
        <v>14</v>
      </c>
      <c r="R51" s="17"/>
      <c r="S51" s="17"/>
      <c r="T51" s="17">
        <v>15</v>
      </c>
      <c r="U51" s="64">
        <f t="shared" si="4"/>
        <v>50</v>
      </c>
      <c r="V51" s="19">
        <f t="shared" si="5"/>
        <v>69</v>
      </c>
      <c r="W51" s="19"/>
      <c r="X51" s="19"/>
      <c r="Y51" s="25" t="str">
        <f t="shared" si="6"/>
        <v>B</v>
      </c>
      <c r="Z51"/>
    </row>
    <row r="52" spans="1:26" s="4" customFormat="1" ht="35.1" customHeight="1">
      <c r="A52" s="16">
        <v>38</v>
      </c>
      <c r="B52" s="72" t="s">
        <v>139</v>
      </c>
      <c r="C52" s="76" t="s">
        <v>140</v>
      </c>
      <c r="D52" s="17">
        <v>16</v>
      </c>
      <c r="E52" s="17">
        <v>9</v>
      </c>
      <c r="F52" s="17">
        <v>9</v>
      </c>
      <c r="G52" s="63">
        <f t="shared" si="1"/>
        <v>5.7777777777777786</v>
      </c>
      <c r="H52" s="17">
        <v>8</v>
      </c>
      <c r="I52" s="17">
        <v>7</v>
      </c>
      <c r="J52" s="63">
        <f t="shared" si="2"/>
        <v>3.75</v>
      </c>
      <c r="K52" s="17">
        <v>9.5</v>
      </c>
      <c r="L52" s="17">
        <v>9</v>
      </c>
      <c r="M52" s="17">
        <v>12</v>
      </c>
      <c r="N52" s="63">
        <f t="shared" si="3"/>
        <v>10.166666666666666</v>
      </c>
      <c r="O52" s="62">
        <f t="shared" si="0"/>
        <v>19.7</v>
      </c>
      <c r="P52" s="17">
        <v>27</v>
      </c>
      <c r="Q52" s="17">
        <v>9</v>
      </c>
      <c r="R52" s="17"/>
      <c r="S52" s="17"/>
      <c r="T52" s="17">
        <v>10</v>
      </c>
      <c r="U52" s="64">
        <f t="shared" si="4"/>
        <v>46</v>
      </c>
      <c r="V52" s="19">
        <f t="shared" si="5"/>
        <v>66</v>
      </c>
      <c r="W52" s="19"/>
      <c r="X52" s="19"/>
      <c r="Y52" s="25" t="str">
        <f t="shared" si="6"/>
        <v>B</v>
      </c>
      <c r="Z52"/>
    </row>
    <row r="53" spans="1:26" s="4" customFormat="1" ht="35.1" customHeight="1">
      <c r="A53" s="16">
        <v>39</v>
      </c>
      <c r="B53" s="72" t="s">
        <v>141</v>
      </c>
      <c r="C53" s="76" t="s">
        <v>142</v>
      </c>
      <c r="D53" s="17">
        <v>10</v>
      </c>
      <c r="E53" s="17">
        <v>10</v>
      </c>
      <c r="F53" s="17">
        <v>9</v>
      </c>
      <c r="G53" s="63">
        <f t="shared" si="1"/>
        <v>5.333333333333333</v>
      </c>
      <c r="H53" s="17">
        <v>7</v>
      </c>
      <c r="I53" s="17">
        <v>7</v>
      </c>
      <c r="J53" s="63">
        <f t="shared" si="2"/>
        <v>3.5</v>
      </c>
      <c r="K53" s="17">
        <v>9.5</v>
      </c>
      <c r="L53" s="17">
        <v>9</v>
      </c>
      <c r="M53" s="17">
        <v>10</v>
      </c>
      <c r="N53" s="63">
        <f t="shared" si="3"/>
        <v>9.5</v>
      </c>
      <c r="O53" s="62">
        <f t="shared" si="0"/>
        <v>18.3</v>
      </c>
      <c r="P53" s="17">
        <v>18</v>
      </c>
      <c r="Q53" s="17">
        <v>16</v>
      </c>
      <c r="R53" s="17"/>
      <c r="S53" s="17"/>
      <c r="T53" s="17">
        <v>15</v>
      </c>
      <c r="U53" s="64">
        <f t="shared" si="4"/>
        <v>49</v>
      </c>
      <c r="V53" s="19">
        <f t="shared" si="5"/>
        <v>67</v>
      </c>
      <c r="W53" s="19"/>
      <c r="X53" s="19"/>
      <c r="Y53" s="25" t="str">
        <f t="shared" si="6"/>
        <v>B</v>
      </c>
      <c r="Z53"/>
    </row>
    <row r="54" spans="1:26" s="4" customFormat="1" ht="35.1" customHeight="1">
      <c r="A54" s="16">
        <v>40</v>
      </c>
      <c r="B54" s="72" t="s">
        <v>143</v>
      </c>
      <c r="C54" s="76" t="s">
        <v>144</v>
      </c>
      <c r="D54" s="17">
        <v>20</v>
      </c>
      <c r="E54" s="17">
        <v>10</v>
      </c>
      <c r="F54" s="17">
        <v>11</v>
      </c>
      <c r="G54" s="63">
        <f t="shared" si="1"/>
        <v>6.8888888888888884</v>
      </c>
      <c r="H54" s="17">
        <v>6</v>
      </c>
      <c r="I54" s="17">
        <v>8</v>
      </c>
      <c r="J54" s="63">
        <f t="shared" si="2"/>
        <v>3.5</v>
      </c>
      <c r="K54" s="17">
        <v>10</v>
      </c>
      <c r="L54" s="17">
        <v>10.5</v>
      </c>
      <c r="M54" s="17">
        <v>11</v>
      </c>
      <c r="N54" s="63">
        <f t="shared" si="3"/>
        <v>10.5</v>
      </c>
      <c r="O54" s="62">
        <f t="shared" si="0"/>
        <v>20.9</v>
      </c>
      <c r="P54" s="17">
        <v>17</v>
      </c>
      <c r="Q54" s="17">
        <v>11</v>
      </c>
      <c r="R54" s="17"/>
      <c r="S54" s="17"/>
      <c r="T54" s="17">
        <v>16</v>
      </c>
      <c r="U54" s="64">
        <f t="shared" si="4"/>
        <v>44</v>
      </c>
      <c r="V54" s="19">
        <f t="shared" si="5"/>
        <v>65</v>
      </c>
      <c r="W54" s="19"/>
      <c r="X54" s="19"/>
      <c r="Y54" s="25" t="str">
        <f t="shared" si="6"/>
        <v>B</v>
      </c>
      <c r="Z54"/>
    </row>
    <row r="55" spans="1:26" s="4" customFormat="1" ht="35.1" customHeight="1">
      <c r="A55" s="16">
        <v>41</v>
      </c>
      <c r="B55" s="72" t="s">
        <v>145</v>
      </c>
      <c r="C55" s="76" t="s">
        <v>146</v>
      </c>
      <c r="D55" s="17">
        <v>17</v>
      </c>
      <c r="E55" s="17">
        <v>12</v>
      </c>
      <c r="F55" s="17">
        <v>12</v>
      </c>
      <c r="G55" s="63">
        <f t="shared" si="1"/>
        <v>7.2222222222222241</v>
      </c>
      <c r="H55" s="17">
        <v>8</v>
      </c>
      <c r="I55" s="17">
        <v>7</v>
      </c>
      <c r="J55" s="63">
        <f t="shared" si="2"/>
        <v>3.75</v>
      </c>
      <c r="K55" s="17">
        <v>10</v>
      </c>
      <c r="L55" s="17">
        <v>9</v>
      </c>
      <c r="M55" s="17">
        <v>11</v>
      </c>
      <c r="N55" s="63">
        <f t="shared" si="3"/>
        <v>10</v>
      </c>
      <c r="O55" s="62">
        <f t="shared" si="0"/>
        <v>21</v>
      </c>
      <c r="P55" s="17">
        <v>23</v>
      </c>
      <c r="Q55" s="17"/>
      <c r="R55" s="17">
        <v>16</v>
      </c>
      <c r="S55" s="17"/>
      <c r="T55" s="17">
        <v>16</v>
      </c>
      <c r="U55" s="64">
        <f t="shared" si="4"/>
        <v>55</v>
      </c>
      <c r="V55" s="19">
        <f t="shared" si="5"/>
        <v>76</v>
      </c>
      <c r="W55" s="19"/>
      <c r="X55" s="19"/>
      <c r="Y55" s="25" t="str">
        <f t="shared" si="6"/>
        <v>A</v>
      </c>
      <c r="Z55"/>
    </row>
    <row r="56" spans="1:26" s="4" customFormat="1" ht="35.1" customHeight="1">
      <c r="A56" s="16">
        <v>42</v>
      </c>
      <c r="B56" s="72" t="s">
        <v>147</v>
      </c>
      <c r="C56" s="76" t="s">
        <v>148</v>
      </c>
      <c r="D56" s="17">
        <v>18</v>
      </c>
      <c r="E56" s="17">
        <v>10</v>
      </c>
      <c r="F56" s="17">
        <v>11</v>
      </c>
      <c r="G56" s="63">
        <f t="shared" si="1"/>
        <v>6.666666666666667</v>
      </c>
      <c r="H56" s="17">
        <v>8</v>
      </c>
      <c r="I56" s="17">
        <v>8</v>
      </c>
      <c r="J56" s="63">
        <f t="shared" si="2"/>
        <v>4</v>
      </c>
      <c r="K56" s="17">
        <v>10</v>
      </c>
      <c r="L56" s="17">
        <v>10</v>
      </c>
      <c r="M56" s="17">
        <v>9.5</v>
      </c>
      <c r="N56" s="63">
        <f t="shared" si="3"/>
        <v>9.8333333333333339</v>
      </c>
      <c r="O56" s="62">
        <f t="shared" si="0"/>
        <v>20.5</v>
      </c>
      <c r="P56" s="17">
        <v>23</v>
      </c>
      <c r="Q56" s="17"/>
      <c r="R56" s="17">
        <v>16</v>
      </c>
      <c r="S56" s="17"/>
      <c r="T56" s="17">
        <v>14</v>
      </c>
      <c r="U56" s="64">
        <f t="shared" si="4"/>
        <v>53</v>
      </c>
      <c r="V56" s="19">
        <f t="shared" si="5"/>
        <v>74</v>
      </c>
      <c r="W56" s="19"/>
      <c r="X56" s="19"/>
      <c r="Y56" s="25" t="str">
        <f t="shared" si="6"/>
        <v>A</v>
      </c>
      <c r="Z56"/>
    </row>
    <row r="57" spans="1:26" s="4" customFormat="1" ht="35.1" customHeight="1">
      <c r="A57" s="16">
        <v>43</v>
      </c>
      <c r="B57" s="72" t="s">
        <v>149</v>
      </c>
      <c r="C57" s="76" t="s">
        <v>150</v>
      </c>
      <c r="D57" s="17">
        <v>20</v>
      </c>
      <c r="E57" s="17">
        <v>11</v>
      </c>
      <c r="F57" s="17">
        <v>10</v>
      </c>
      <c r="G57" s="63">
        <f t="shared" si="1"/>
        <v>6.8888888888888884</v>
      </c>
      <c r="H57" s="17">
        <v>7</v>
      </c>
      <c r="I57" s="17">
        <v>8</v>
      </c>
      <c r="J57" s="63">
        <f t="shared" si="2"/>
        <v>3.75</v>
      </c>
      <c r="K57" s="17">
        <v>12</v>
      </c>
      <c r="L57" s="17">
        <v>10</v>
      </c>
      <c r="M57" s="17">
        <v>11.5</v>
      </c>
      <c r="N57" s="63">
        <f t="shared" si="3"/>
        <v>11.166666666666666</v>
      </c>
      <c r="O57" s="62">
        <f t="shared" si="0"/>
        <v>21.8</v>
      </c>
      <c r="P57" s="17">
        <v>20</v>
      </c>
      <c r="Q57" s="17">
        <v>8</v>
      </c>
      <c r="R57" s="17"/>
      <c r="S57" s="17">
        <v>9</v>
      </c>
      <c r="T57" s="17"/>
      <c r="U57" s="64">
        <f t="shared" si="4"/>
        <v>37</v>
      </c>
      <c r="V57" s="19">
        <f t="shared" si="5"/>
        <v>59</v>
      </c>
      <c r="W57" s="19"/>
      <c r="X57" s="19"/>
      <c r="Y57" s="25" t="str">
        <f t="shared" si="6"/>
        <v>C</v>
      </c>
      <c r="Z57"/>
    </row>
    <row r="58" spans="1:26" s="4" customFormat="1" ht="35.1" customHeight="1">
      <c r="A58" s="16">
        <v>44</v>
      </c>
      <c r="B58" s="72" t="s">
        <v>151</v>
      </c>
      <c r="C58" s="76" t="s">
        <v>152</v>
      </c>
      <c r="D58" s="17">
        <v>21</v>
      </c>
      <c r="E58" s="17">
        <v>5.5</v>
      </c>
      <c r="F58" s="17">
        <v>5</v>
      </c>
      <c r="G58" s="63">
        <f t="shared" si="1"/>
        <v>4.666666666666667</v>
      </c>
      <c r="H58" s="17">
        <v>6</v>
      </c>
      <c r="I58" s="17">
        <v>8</v>
      </c>
      <c r="J58" s="63">
        <f t="shared" si="2"/>
        <v>3.5</v>
      </c>
      <c r="K58" s="17">
        <v>10</v>
      </c>
      <c r="L58" s="17">
        <v>10.5</v>
      </c>
      <c r="M58" s="17">
        <v>11</v>
      </c>
      <c r="N58" s="63">
        <f t="shared" si="3"/>
        <v>10.5</v>
      </c>
      <c r="O58" s="62">
        <f t="shared" si="0"/>
        <v>18.7</v>
      </c>
      <c r="P58" s="17">
        <v>16</v>
      </c>
      <c r="Q58" s="17"/>
      <c r="R58" s="17">
        <v>15</v>
      </c>
      <c r="S58" s="17"/>
      <c r="T58" s="17">
        <v>17</v>
      </c>
      <c r="U58" s="64">
        <f t="shared" si="4"/>
        <v>48</v>
      </c>
      <c r="V58" s="19">
        <f t="shared" si="5"/>
        <v>67</v>
      </c>
      <c r="W58" s="19"/>
      <c r="X58" s="19"/>
      <c r="Y58" s="25" t="str">
        <f t="shared" si="6"/>
        <v>B</v>
      </c>
      <c r="Z58"/>
    </row>
    <row r="59" spans="1:26" s="4" customFormat="1" ht="35.1" customHeight="1">
      <c r="A59" s="16">
        <v>45</v>
      </c>
      <c r="B59" s="72" t="s">
        <v>153</v>
      </c>
      <c r="C59" s="76" t="s">
        <v>154</v>
      </c>
      <c r="D59" s="17">
        <v>25</v>
      </c>
      <c r="E59" s="17">
        <v>13</v>
      </c>
      <c r="F59" s="17">
        <v>12</v>
      </c>
      <c r="G59" s="63">
        <f t="shared" si="1"/>
        <v>8.3333333333333339</v>
      </c>
      <c r="H59" s="17">
        <v>8</v>
      </c>
      <c r="I59" s="17">
        <v>7</v>
      </c>
      <c r="J59" s="63">
        <f t="shared" si="2"/>
        <v>3.75</v>
      </c>
      <c r="K59" s="17">
        <v>9.5</v>
      </c>
      <c r="L59" s="17">
        <v>9</v>
      </c>
      <c r="M59" s="17">
        <v>12</v>
      </c>
      <c r="N59" s="63">
        <f t="shared" si="3"/>
        <v>10.166666666666666</v>
      </c>
      <c r="O59" s="62">
        <f t="shared" si="0"/>
        <v>22.3</v>
      </c>
      <c r="P59" s="17">
        <v>20</v>
      </c>
      <c r="Q59" s="17">
        <v>15</v>
      </c>
      <c r="R59" s="17"/>
      <c r="S59" s="17"/>
      <c r="T59" s="17">
        <v>12</v>
      </c>
      <c r="U59" s="64">
        <f t="shared" si="4"/>
        <v>47</v>
      </c>
      <c r="V59" s="19">
        <f t="shared" si="5"/>
        <v>69</v>
      </c>
      <c r="W59" s="19"/>
      <c r="X59" s="19"/>
      <c r="Y59" s="25" t="str">
        <f t="shared" si="6"/>
        <v>B</v>
      </c>
      <c r="Z59"/>
    </row>
    <row r="60" spans="1:26" s="4" customFormat="1" ht="35.1" customHeight="1">
      <c r="A60" s="16">
        <v>46</v>
      </c>
      <c r="B60" s="72" t="s">
        <v>155</v>
      </c>
      <c r="C60" s="76" t="s">
        <v>156</v>
      </c>
      <c r="D60" s="17">
        <v>28</v>
      </c>
      <c r="E60" s="17">
        <v>14</v>
      </c>
      <c r="F60" s="17">
        <v>14</v>
      </c>
      <c r="G60" s="63">
        <f t="shared" si="1"/>
        <v>9.3333333333333339</v>
      </c>
      <c r="H60" s="17">
        <v>7</v>
      </c>
      <c r="I60" s="17">
        <v>8</v>
      </c>
      <c r="J60" s="63">
        <f t="shared" si="2"/>
        <v>3.75</v>
      </c>
      <c r="K60" s="17">
        <v>10</v>
      </c>
      <c r="L60" s="17">
        <v>10.5</v>
      </c>
      <c r="M60" s="17">
        <v>11</v>
      </c>
      <c r="N60" s="63">
        <f t="shared" si="3"/>
        <v>10.5</v>
      </c>
      <c r="O60" s="62">
        <f t="shared" si="0"/>
        <v>23.6</v>
      </c>
      <c r="P60" s="17">
        <v>18</v>
      </c>
      <c r="Q60" s="17">
        <v>19</v>
      </c>
      <c r="R60" s="17"/>
      <c r="S60" s="17"/>
      <c r="T60" s="17">
        <v>16</v>
      </c>
      <c r="U60" s="64">
        <f t="shared" si="4"/>
        <v>53</v>
      </c>
      <c r="V60" s="19">
        <f t="shared" si="5"/>
        <v>77</v>
      </c>
      <c r="W60" s="19"/>
      <c r="X60" s="19"/>
      <c r="Y60" s="25" t="str">
        <f t="shared" si="6"/>
        <v>A</v>
      </c>
      <c r="Z60"/>
    </row>
    <row r="61" spans="1:26" s="4" customFormat="1" ht="35.1" customHeight="1">
      <c r="A61" s="16">
        <v>47</v>
      </c>
      <c r="B61" s="72" t="s">
        <v>157</v>
      </c>
      <c r="C61" s="73" t="s">
        <v>158</v>
      </c>
      <c r="D61" s="17">
        <v>17</v>
      </c>
      <c r="E61" s="17">
        <v>8.5</v>
      </c>
      <c r="F61" s="17">
        <v>7</v>
      </c>
      <c r="G61" s="63">
        <f t="shared" si="1"/>
        <v>5.333333333333333</v>
      </c>
      <c r="H61" s="17">
        <v>8</v>
      </c>
      <c r="I61" s="17">
        <v>8</v>
      </c>
      <c r="J61" s="63">
        <f t="shared" si="2"/>
        <v>4</v>
      </c>
      <c r="K61" s="17">
        <v>10</v>
      </c>
      <c r="L61" s="17">
        <v>10</v>
      </c>
      <c r="M61" s="17">
        <v>9.5</v>
      </c>
      <c r="N61" s="63">
        <f t="shared" si="3"/>
        <v>9.8333333333333339</v>
      </c>
      <c r="O61" s="62">
        <f t="shared" si="0"/>
        <v>19.2</v>
      </c>
      <c r="P61" s="17">
        <v>21</v>
      </c>
      <c r="Q61" s="17"/>
      <c r="R61" s="17">
        <v>13</v>
      </c>
      <c r="S61" s="17">
        <v>16</v>
      </c>
      <c r="T61" s="17"/>
      <c r="U61" s="64">
        <f t="shared" si="4"/>
        <v>50</v>
      </c>
      <c r="V61" s="19">
        <f t="shared" si="5"/>
        <v>69</v>
      </c>
      <c r="W61" s="19"/>
      <c r="X61" s="19"/>
      <c r="Y61" s="25" t="str">
        <f t="shared" si="6"/>
        <v>B</v>
      </c>
      <c r="Z61"/>
    </row>
    <row r="62" spans="1:26" s="4" customFormat="1" ht="35.1" customHeight="1">
      <c r="A62" s="16">
        <v>48</v>
      </c>
      <c r="B62" s="72" t="s">
        <v>159</v>
      </c>
      <c r="C62" s="73" t="s">
        <v>160</v>
      </c>
      <c r="D62" s="17">
        <v>13</v>
      </c>
      <c r="E62" s="17">
        <v>7</v>
      </c>
      <c r="F62" s="17">
        <v>6</v>
      </c>
      <c r="G62" s="63">
        <f t="shared" si="1"/>
        <v>4.333333333333333</v>
      </c>
      <c r="H62" s="17">
        <v>8</v>
      </c>
      <c r="I62" s="17">
        <v>7</v>
      </c>
      <c r="J62" s="63">
        <f t="shared" si="2"/>
        <v>3.75</v>
      </c>
      <c r="K62" s="17">
        <v>9.5</v>
      </c>
      <c r="L62" s="17">
        <v>9</v>
      </c>
      <c r="M62" s="17">
        <v>12</v>
      </c>
      <c r="N62" s="63">
        <f t="shared" si="3"/>
        <v>10.166666666666666</v>
      </c>
      <c r="O62" s="62">
        <f t="shared" si="0"/>
        <v>18.3</v>
      </c>
      <c r="P62" s="17">
        <v>24</v>
      </c>
      <c r="Q62" s="17"/>
      <c r="R62" s="17">
        <v>13</v>
      </c>
      <c r="S62" s="17"/>
      <c r="T62" s="17">
        <v>16</v>
      </c>
      <c r="U62" s="64">
        <f t="shared" si="4"/>
        <v>53</v>
      </c>
      <c r="V62" s="19">
        <f t="shared" si="5"/>
        <v>71</v>
      </c>
      <c r="W62" s="19"/>
      <c r="X62" s="19"/>
      <c r="Y62" s="25" t="str">
        <f t="shared" si="6"/>
        <v>A</v>
      </c>
      <c r="Z62"/>
    </row>
    <row r="63" spans="1:26" s="4" customFormat="1" ht="35.1" customHeight="1">
      <c r="A63" s="16">
        <v>49</v>
      </c>
      <c r="B63" s="72" t="s">
        <v>161</v>
      </c>
      <c r="C63" s="73" t="s">
        <v>162</v>
      </c>
      <c r="D63" s="17">
        <v>10</v>
      </c>
      <c r="E63" s="17">
        <v>6.5</v>
      </c>
      <c r="F63" s="17">
        <v>6</v>
      </c>
      <c r="G63" s="63">
        <f t="shared" si="1"/>
        <v>3.888888888888888</v>
      </c>
      <c r="H63" s="17">
        <v>8</v>
      </c>
      <c r="I63" s="17">
        <v>7</v>
      </c>
      <c r="J63" s="63">
        <f t="shared" si="2"/>
        <v>3.75</v>
      </c>
      <c r="K63" s="17">
        <v>9.5</v>
      </c>
      <c r="L63" s="17">
        <v>9</v>
      </c>
      <c r="M63" s="17">
        <v>12</v>
      </c>
      <c r="N63" s="63">
        <f t="shared" si="3"/>
        <v>10.166666666666666</v>
      </c>
      <c r="O63" s="62">
        <f t="shared" si="0"/>
        <v>17.8</v>
      </c>
      <c r="P63" s="17"/>
      <c r="Q63" s="17"/>
      <c r="R63" s="17"/>
      <c r="S63" s="17"/>
      <c r="T63" s="17"/>
      <c r="U63" s="64" t="str">
        <f t="shared" si="4"/>
        <v/>
      </c>
      <c r="V63" s="19">
        <f t="shared" si="5"/>
        <v>18</v>
      </c>
      <c r="W63" s="19"/>
      <c r="X63" s="19"/>
      <c r="Y63" s="25" t="str">
        <f t="shared" si="6"/>
        <v/>
      </c>
      <c r="Z63"/>
    </row>
    <row r="64" spans="1:26" s="4" customFormat="1" ht="35.1" customHeight="1">
      <c r="A64" s="16">
        <v>50</v>
      </c>
      <c r="B64" s="72" t="s">
        <v>163</v>
      </c>
      <c r="C64" s="73" t="s">
        <v>164</v>
      </c>
      <c r="D64" s="17">
        <v>8</v>
      </c>
      <c r="E64" s="17">
        <v>8</v>
      </c>
      <c r="F64" s="17">
        <v>8</v>
      </c>
      <c r="G64" s="63">
        <f t="shared" si="1"/>
        <v>4.4444444444444455</v>
      </c>
      <c r="H64" s="17">
        <v>7</v>
      </c>
      <c r="I64" s="17">
        <v>7</v>
      </c>
      <c r="J64" s="63">
        <f t="shared" si="2"/>
        <v>3.5</v>
      </c>
      <c r="K64" s="17">
        <v>9.5</v>
      </c>
      <c r="L64" s="17">
        <v>9</v>
      </c>
      <c r="M64" s="17">
        <v>10</v>
      </c>
      <c r="N64" s="63">
        <f t="shared" si="3"/>
        <v>9.5</v>
      </c>
      <c r="O64" s="62">
        <f t="shared" si="0"/>
        <v>17.399999999999999</v>
      </c>
      <c r="P64" s="17">
        <v>26</v>
      </c>
      <c r="Q64" s="17"/>
      <c r="R64" s="17">
        <v>12</v>
      </c>
      <c r="S64" s="17"/>
      <c r="T64" s="17">
        <v>12</v>
      </c>
      <c r="U64" s="64">
        <f t="shared" si="4"/>
        <v>50</v>
      </c>
      <c r="V64" s="19">
        <f t="shared" si="5"/>
        <v>67</v>
      </c>
      <c r="W64" s="19"/>
      <c r="X64" s="19"/>
      <c r="Y64" s="25" t="str">
        <f t="shared" si="6"/>
        <v>B</v>
      </c>
      <c r="Z64"/>
    </row>
    <row r="65" spans="1:26" s="4" customFormat="1" ht="35.1" customHeight="1">
      <c r="A65" s="16">
        <v>51</v>
      </c>
      <c r="B65" s="72" t="s">
        <v>165</v>
      </c>
      <c r="C65" s="73" t="s">
        <v>166</v>
      </c>
      <c r="D65" s="17">
        <v>10.5</v>
      </c>
      <c r="E65" s="17">
        <v>13</v>
      </c>
      <c r="F65" s="17">
        <v>10</v>
      </c>
      <c r="G65" s="63">
        <f t="shared" si="1"/>
        <v>6.2777777777777777</v>
      </c>
      <c r="H65" s="17">
        <v>7</v>
      </c>
      <c r="I65" s="17">
        <v>8</v>
      </c>
      <c r="J65" s="63">
        <f t="shared" si="2"/>
        <v>3.75</v>
      </c>
      <c r="K65" s="17">
        <v>9.5</v>
      </c>
      <c r="L65" s="17">
        <v>9</v>
      </c>
      <c r="M65" s="17">
        <v>10</v>
      </c>
      <c r="N65" s="63">
        <f t="shared" si="3"/>
        <v>9.5</v>
      </c>
      <c r="O65" s="62">
        <f t="shared" si="0"/>
        <v>19.5</v>
      </c>
      <c r="P65" s="17">
        <v>24</v>
      </c>
      <c r="Q65" s="17">
        <v>18</v>
      </c>
      <c r="R65" s="17"/>
      <c r="S65" s="17"/>
      <c r="T65" s="17">
        <v>18</v>
      </c>
      <c r="U65" s="64">
        <f t="shared" si="4"/>
        <v>60</v>
      </c>
      <c r="V65" s="19">
        <f t="shared" si="5"/>
        <v>80</v>
      </c>
      <c r="W65" s="19"/>
      <c r="X65" s="19"/>
      <c r="Y65" s="25" t="str">
        <f t="shared" si="6"/>
        <v>A</v>
      </c>
      <c r="Z65"/>
    </row>
    <row r="66" spans="1:26" s="4" customFormat="1" ht="35.1" customHeight="1">
      <c r="A66" s="16">
        <v>52</v>
      </c>
      <c r="B66" s="72" t="s">
        <v>167</v>
      </c>
      <c r="C66" s="73" t="s">
        <v>168</v>
      </c>
      <c r="D66" s="17">
        <v>22.5</v>
      </c>
      <c r="E66" s="17">
        <v>13</v>
      </c>
      <c r="F66" s="17">
        <v>13</v>
      </c>
      <c r="G66" s="63">
        <f t="shared" si="1"/>
        <v>8.2777777777777786</v>
      </c>
      <c r="H66" s="17">
        <v>8</v>
      </c>
      <c r="I66" s="17">
        <v>7</v>
      </c>
      <c r="J66" s="63">
        <f t="shared" si="2"/>
        <v>3.75</v>
      </c>
      <c r="K66" s="17">
        <v>9.5</v>
      </c>
      <c r="L66" s="17">
        <v>9</v>
      </c>
      <c r="M66" s="17">
        <v>12</v>
      </c>
      <c r="N66" s="63">
        <f t="shared" si="3"/>
        <v>10.166666666666666</v>
      </c>
      <c r="O66" s="62">
        <f t="shared" si="0"/>
        <v>22.2</v>
      </c>
      <c r="P66" s="17">
        <v>23</v>
      </c>
      <c r="Q66" s="17">
        <v>16</v>
      </c>
      <c r="R66" s="17"/>
      <c r="S66" s="17"/>
      <c r="T66" s="17">
        <v>17</v>
      </c>
      <c r="U66" s="64">
        <f t="shared" si="4"/>
        <v>56</v>
      </c>
      <c r="V66" s="19">
        <f t="shared" si="5"/>
        <v>78</v>
      </c>
      <c r="W66" s="19"/>
      <c r="X66" s="19"/>
      <c r="Y66" s="25" t="str">
        <f t="shared" si="6"/>
        <v>A</v>
      </c>
      <c r="Z66"/>
    </row>
    <row r="67" spans="1:26" s="4" customFormat="1" ht="35.1" customHeight="1">
      <c r="A67" s="16">
        <v>53</v>
      </c>
      <c r="B67" s="72" t="s">
        <v>169</v>
      </c>
      <c r="C67" s="73" t="s">
        <v>170</v>
      </c>
      <c r="D67" s="17">
        <v>12</v>
      </c>
      <c r="E67" s="17">
        <v>6.5</v>
      </c>
      <c r="F67" s="17">
        <v>6</v>
      </c>
      <c r="G67" s="63">
        <f t="shared" si="1"/>
        <v>4.1111111111111116</v>
      </c>
      <c r="H67" s="17">
        <v>7</v>
      </c>
      <c r="I67" s="17">
        <v>8</v>
      </c>
      <c r="J67" s="63">
        <f t="shared" si="2"/>
        <v>3.75</v>
      </c>
      <c r="K67" s="17">
        <v>10</v>
      </c>
      <c r="L67" s="17">
        <v>10</v>
      </c>
      <c r="M67" s="17">
        <v>9.5</v>
      </c>
      <c r="N67" s="63">
        <f t="shared" si="3"/>
        <v>9.8333333333333339</v>
      </c>
      <c r="O67" s="62">
        <f t="shared" si="0"/>
        <v>17.7</v>
      </c>
      <c r="P67" s="17">
        <v>16.5</v>
      </c>
      <c r="Q67" s="17">
        <v>14</v>
      </c>
      <c r="R67" s="17"/>
      <c r="S67" s="17"/>
      <c r="T67" s="17">
        <v>11</v>
      </c>
      <c r="U67" s="64">
        <f t="shared" si="4"/>
        <v>41.5</v>
      </c>
      <c r="V67" s="19">
        <f t="shared" si="5"/>
        <v>59</v>
      </c>
      <c r="W67" s="19"/>
      <c r="X67" s="19"/>
      <c r="Y67" s="25" t="str">
        <f t="shared" si="6"/>
        <v>C</v>
      </c>
      <c r="Z67"/>
    </row>
    <row r="68" spans="1:26" s="4" customFormat="1" ht="35.1" customHeight="1">
      <c r="A68" s="16">
        <v>54</v>
      </c>
      <c r="B68" s="72" t="s">
        <v>171</v>
      </c>
      <c r="C68" s="73" t="s">
        <v>172</v>
      </c>
      <c r="D68" s="17">
        <v>23.5</v>
      </c>
      <c r="E68" s="17">
        <v>10</v>
      </c>
      <c r="F68" s="17">
        <v>13</v>
      </c>
      <c r="G68" s="63">
        <f t="shared" si="1"/>
        <v>7.7222222222222214</v>
      </c>
      <c r="H68" s="17">
        <v>7</v>
      </c>
      <c r="I68" s="17">
        <v>8</v>
      </c>
      <c r="J68" s="63">
        <f t="shared" si="2"/>
        <v>3.75</v>
      </c>
      <c r="K68" s="17">
        <v>12</v>
      </c>
      <c r="L68" s="17">
        <v>10</v>
      </c>
      <c r="M68" s="17">
        <v>11.5</v>
      </c>
      <c r="N68" s="63">
        <f t="shared" si="3"/>
        <v>11.166666666666666</v>
      </c>
      <c r="O68" s="62">
        <f t="shared" si="0"/>
        <v>22.6</v>
      </c>
      <c r="P68" s="17">
        <v>12</v>
      </c>
      <c r="Q68" s="17"/>
      <c r="R68" s="17">
        <v>9</v>
      </c>
      <c r="S68" s="17"/>
      <c r="T68" s="17">
        <v>14</v>
      </c>
      <c r="U68" s="64">
        <f t="shared" si="4"/>
        <v>35</v>
      </c>
      <c r="V68" s="19">
        <f t="shared" si="5"/>
        <v>58</v>
      </c>
      <c r="W68" s="19"/>
      <c r="X68" s="19"/>
      <c r="Y68" s="25" t="str">
        <f t="shared" si="6"/>
        <v>C</v>
      </c>
      <c r="Z68"/>
    </row>
    <row r="69" spans="1:26" s="4" customFormat="1" ht="35.1" customHeight="1">
      <c r="A69" s="16">
        <v>55</v>
      </c>
      <c r="B69" s="72" t="s">
        <v>173</v>
      </c>
      <c r="C69" s="73" t="s">
        <v>174</v>
      </c>
      <c r="D69" s="17">
        <v>12.5</v>
      </c>
      <c r="E69" s="17">
        <v>8</v>
      </c>
      <c r="F69" s="17">
        <v>8</v>
      </c>
      <c r="G69" s="63">
        <f t="shared" si="1"/>
        <v>4.9444444444444446</v>
      </c>
      <c r="H69" s="17">
        <v>7</v>
      </c>
      <c r="I69" s="17">
        <v>8</v>
      </c>
      <c r="J69" s="63">
        <f t="shared" si="2"/>
        <v>3.75</v>
      </c>
      <c r="K69" s="17">
        <v>9.5</v>
      </c>
      <c r="L69" s="17">
        <v>9.5</v>
      </c>
      <c r="M69" s="17">
        <v>9</v>
      </c>
      <c r="N69" s="63">
        <f t="shared" si="3"/>
        <v>9.3333333333333339</v>
      </c>
      <c r="O69" s="62">
        <f t="shared" si="0"/>
        <v>18</v>
      </c>
      <c r="P69" s="17">
        <v>16</v>
      </c>
      <c r="Q69" s="17">
        <v>13</v>
      </c>
      <c r="R69" s="17"/>
      <c r="S69" s="17"/>
      <c r="T69" s="17">
        <v>9</v>
      </c>
      <c r="U69" s="64">
        <f t="shared" si="4"/>
        <v>38</v>
      </c>
      <c r="V69" s="19">
        <f t="shared" si="5"/>
        <v>56</v>
      </c>
      <c r="W69" s="19"/>
      <c r="X69" s="19"/>
      <c r="Y69" s="25" t="str">
        <f t="shared" si="6"/>
        <v>C</v>
      </c>
      <c r="Z69"/>
    </row>
    <row r="70" spans="1:26" s="4" customFormat="1" ht="35.1" customHeight="1">
      <c r="A70" s="16">
        <v>56</v>
      </c>
      <c r="B70" s="72" t="s">
        <v>175</v>
      </c>
      <c r="C70" s="73" t="s">
        <v>176</v>
      </c>
      <c r="D70" s="17">
        <v>13</v>
      </c>
      <c r="E70" s="17">
        <v>10</v>
      </c>
      <c r="F70" s="17">
        <v>10</v>
      </c>
      <c r="G70" s="63">
        <f t="shared" si="1"/>
        <v>5.8888888888888884</v>
      </c>
      <c r="H70" s="17">
        <v>7</v>
      </c>
      <c r="I70" s="17">
        <v>8</v>
      </c>
      <c r="J70" s="63">
        <f t="shared" si="2"/>
        <v>3.75</v>
      </c>
      <c r="K70" s="17">
        <v>10</v>
      </c>
      <c r="L70" s="17">
        <v>10.5</v>
      </c>
      <c r="M70" s="17">
        <v>11</v>
      </c>
      <c r="N70" s="63">
        <f t="shared" si="3"/>
        <v>10.5</v>
      </c>
      <c r="O70" s="62">
        <f t="shared" si="0"/>
        <v>20.100000000000001</v>
      </c>
      <c r="P70" s="17">
        <v>21</v>
      </c>
      <c r="Q70" s="17">
        <v>16</v>
      </c>
      <c r="R70" s="17"/>
      <c r="S70" s="17">
        <v>12</v>
      </c>
      <c r="T70" s="17"/>
      <c r="U70" s="64">
        <f t="shared" si="4"/>
        <v>49</v>
      </c>
      <c r="V70" s="19">
        <f t="shared" si="5"/>
        <v>69</v>
      </c>
      <c r="W70" s="19"/>
      <c r="X70" s="19"/>
      <c r="Y70" s="25" t="str">
        <f t="shared" si="6"/>
        <v>B</v>
      </c>
      <c r="Z70"/>
    </row>
    <row r="71" spans="1:26" s="4" customFormat="1" ht="35.1" customHeight="1">
      <c r="A71" s="16">
        <v>57</v>
      </c>
      <c r="B71" s="77" t="s">
        <v>177</v>
      </c>
      <c r="C71" s="78" t="s">
        <v>178</v>
      </c>
      <c r="D71" s="17">
        <v>14.5</v>
      </c>
      <c r="E71" s="17">
        <v>2</v>
      </c>
      <c r="F71" s="17">
        <v>3</v>
      </c>
      <c r="G71" s="63">
        <f t="shared" si="1"/>
        <v>2.7222222222222219</v>
      </c>
      <c r="H71" s="17">
        <v>8</v>
      </c>
      <c r="I71" s="17">
        <v>7</v>
      </c>
      <c r="J71" s="63">
        <f t="shared" si="2"/>
        <v>3.75</v>
      </c>
      <c r="K71" s="17">
        <v>10</v>
      </c>
      <c r="L71" s="17">
        <v>9</v>
      </c>
      <c r="M71" s="17">
        <v>11</v>
      </c>
      <c r="N71" s="63">
        <f t="shared" si="3"/>
        <v>10</v>
      </c>
      <c r="O71" s="62">
        <f t="shared" si="0"/>
        <v>16.5</v>
      </c>
      <c r="P71" s="17">
        <v>13</v>
      </c>
      <c r="Q71" s="17">
        <v>8</v>
      </c>
      <c r="R71" s="17"/>
      <c r="S71" s="17">
        <v>7</v>
      </c>
      <c r="T71" s="17"/>
      <c r="U71" s="64">
        <f t="shared" si="4"/>
        <v>28</v>
      </c>
      <c r="V71" s="19">
        <f t="shared" si="5"/>
        <v>45</v>
      </c>
      <c r="W71" s="19"/>
      <c r="X71" s="19"/>
      <c r="Y71" s="25" t="str">
        <f t="shared" si="6"/>
        <v>D</v>
      </c>
      <c r="Z71"/>
    </row>
    <row r="72" spans="1:26" s="4" customFormat="1" ht="35.1" customHeight="1">
      <c r="A72" s="16">
        <v>58</v>
      </c>
      <c r="B72" s="72" t="s">
        <v>179</v>
      </c>
      <c r="C72" s="73" t="s">
        <v>180</v>
      </c>
      <c r="D72" s="17">
        <v>18</v>
      </c>
      <c r="E72" s="17">
        <v>7</v>
      </c>
      <c r="F72" s="17">
        <v>6</v>
      </c>
      <c r="G72" s="63">
        <f t="shared" si="1"/>
        <v>4.8888888888888893</v>
      </c>
      <c r="H72" s="17">
        <v>8</v>
      </c>
      <c r="I72" s="17">
        <v>7</v>
      </c>
      <c r="J72" s="63">
        <f t="shared" si="2"/>
        <v>3.75</v>
      </c>
      <c r="K72" s="17">
        <v>9.5</v>
      </c>
      <c r="L72" s="17">
        <v>9</v>
      </c>
      <c r="M72" s="17">
        <v>12</v>
      </c>
      <c r="N72" s="63">
        <f t="shared" si="3"/>
        <v>10.166666666666666</v>
      </c>
      <c r="O72" s="62">
        <f t="shared" si="0"/>
        <v>18.8</v>
      </c>
      <c r="P72" s="17">
        <v>15</v>
      </c>
      <c r="Q72" s="17">
        <v>9</v>
      </c>
      <c r="R72" s="17"/>
      <c r="S72" s="17"/>
      <c r="T72" s="17">
        <v>12</v>
      </c>
      <c r="U72" s="64">
        <f t="shared" si="4"/>
        <v>36</v>
      </c>
      <c r="V72" s="19">
        <f t="shared" si="5"/>
        <v>55</v>
      </c>
      <c r="W72" s="19"/>
      <c r="X72" s="19"/>
      <c r="Y72" s="25" t="str">
        <f t="shared" si="6"/>
        <v>C</v>
      </c>
      <c r="Z72"/>
    </row>
    <row r="73" spans="1:26" s="4" customFormat="1" ht="35.1" customHeight="1">
      <c r="A73" s="16">
        <v>59</v>
      </c>
      <c r="B73" s="72" t="s">
        <v>181</v>
      </c>
      <c r="C73" s="73" t="s">
        <v>182</v>
      </c>
      <c r="D73" s="17">
        <v>19</v>
      </c>
      <c r="E73" s="17">
        <v>6</v>
      </c>
      <c r="F73" s="17">
        <v>6</v>
      </c>
      <c r="G73" s="63">
        <f t="shared" si="1"/>
        <v>4.7777777777777777</v>
      </c>
      <c r="H73" s="17">
        <v>8</v>
      </c>
      <c r="I73" s="17">
        <v>8</v>
      </c>
      <c r="J73" s="63">
        <f t="shared" si="2"/>
        <v>4</v>
      </c>
      <c r="K73" s="17">
        <v>9.5</v>
      </c>
      <c r="L73" s="17">
        <v>9.5</v>
      </c>
      <c r="M73" s="17">
        <v>9</v>
      </c>
      <c r="N73" s="63">
        <f t="shared" si="3"/>
        <v>9.3333333333333339</v>
      </c>
      <c r="O73" s="62">
        <f t="shared" si="0"/>
        <v>18.100000000000001</v>
      </c>
      <c r="P73" s="17">
        <v>17</v>
      </c>
      <c r="Q73" s="17">
        <v>9</v>
      </c>
      <c r="R73" s="17"/>
      <c r="S73" s="17">
        <v>15</v>
      </c>
      <c r="T73" s="17"/>
      <c r="U73" s="64">
        <f t="shared" si="4"/>
        <v>41</v>
      </c>
      <c r="V73" s="19">
        <f t="shared" si="5"/>
        <v>59</v>
      </c>
      <c r="W73" s="19"/>
      <c r="X73" s="19"/>
      <c r="Y73" s="25" t="str">
        <f t="shared" si="6"/>
        <v>C</v>
      </c>
      <c r="Z73"/>
    </row>
    <row r="74" spans="1:26" s="4" customFormat="1" ht="35.1" customHeight="1">
      <c r="A74" s="16">
        <v>60</v>
      </c>
      <c r="B74" s="72" t="s">
        <v>183</v>
      </c>
      <c r="C74" s="73" t="s">
        <v>184</v>
      </c>
      <c r="D74" s="17">
        <v>16.5</v>
      </c>
      <c r="E74" s="17">
        <v>5</v>
      </c>
      <c r="F74" s="17">
        <v>5</v>
      </c>
      <c r="G74" s="63">
        <f t="shared" si="1"/>
        <v>4.0555555555555554</v>
      </c>
      <c r="H74" s="17">
        <v>7</v>
      </c>
      <c r="I74" s="17">
        <v>9</v>
      </c>
      <c r="J74" s="63">
        <f t="shared" si="2"/>
        <v>4</v>
      </c>
      <c r="K74" s="17">
        <v>11</v>
      </c>
      <c r="L74" s="17">
        <v>12</v>
      </c>
      <c r="M74" s="17">
        <v>10</v>
      </c>
      <c r="N74" s="63">
        <f t="shared" si="3"/>
        <v>10.999999999999998</v>
      </c>
      <c r="O74" s="62">
        <f t="shared" si="0"/>
        <v>19.100000000000001</v>
      </c>
      <c r="P74" s="17"/>
      <c r="Q74" s="17"/>
      <c r="R74" s="17"/>
      <c r="S74" s="17"/>
      <c r="T74" s="17"/>
      <c r="U74" s="64" t="str">
        <f t="shared" si="4"/>
        <v/>
      </c>
      <c r="V74" s="19">
        <f t="shared" si="5"/>
        <v>19</v>
      </c>
      <c r="W74" s="19"/>
      <c r="X74" s="19"/>
      <c r="Y74" s="25" t="str">
        <f t="shared" si="6"/>
        <v/>
      </c>
      <c r="Z74"/>
    </row>
    <row r="75" spans="1:26" s="4" customFormat="1" ht="35.1" customHeight="1">
      <c r="A75" s="16">
        <v>61</v>
      </c>
      <c r="B75" s="72" t="s">
        <v>185</v>
      </c>
      <c r="C75" s="73" t="s">
        <v>186</v>
      </c>
      <c r="D75" s="17">
        <v>7.5</v>
      </c>
      <c r="E75" s="17">
        <v>5</v>
      </c>
      <c r="F75" s="17">
        <v>5</v>
      </c>
      <c r="G75" s="63">
        <f t="shared" si="1"/>
        <v>3.0555555555555549</v>
      </c>
      <c r="H75" s="17">
        <v>7</v>
      </c>
      <c r="I75" s="17">
        <v>8</v>
      </c>
      <c r="J75" s="63">
        <f t="shared" si="2"/>
        <v>3.75</v>
      </c>
      <c r="K75" s="17">
        <v>10</v>
      </c>
      <c r="L75" s="17">
        <v>9</v>
      </c>
      <c r="M75" s="17">
        <v>11</v>
      </c>
      <c r="N75" s="63">
        <f t="shared" si="3"/>
        <v>10</v>
      </c>
      <c r="O75" s="62">
        <f t="shared" si="0"/>
        <v>16.8</v>
      </c>
      <c r="P75" s="17">
        <v>14</v>
      </c>
      <c r="Q75" s="17">
        <v>17</v>
      </c>
      <c r="R75" s="17"/>
      <c r="S75" s="17"/>
      <c r="T75" s="17">
        <v>11</v>
      </c>
      <c r="U75" s="64">
        <f t="shared" si="4"/>
        <v>42</v>
      </c>
      <c r="V75" s="19">
        <f t="shared" si="5"/>
        <v>59</v>
      </c>
      <c r="W75" s="19"/>
      <c r="X75" s="19"/>
      <c r="Y75" s="25" t="str">
        <f t="shared" si="6"/>
        <v>C</v>
      </c>
      <c r="Z75"/>
    </row>
    <row r="76" spans="1:26" s="4" customFormat="1" ht="35.1" customHeight="1">
      <c r="A76" s="16">
        <v>62</v>
      </c>
      <c r="B76" s="72" t="s">
        <v>187</v>
      </c>
      <c r="C76" s="73" t="s">
        <v>188</v>
      </c>
      <c r="D76" s="17">
        <v>13</v>
      </c>
      <c r="E76" s="17">
        <v>7</v>
      </c>
      <c r="F76" s="17">
        <v>7</v>
      </c>
      <c r="G76" s="63">
        <f t="shared" si="1"/>
        <v>4.5555555555555562</v>
      </c>
      <c r="H76" s="17">
        <v>8</v>
      </c>
      <c r="I76" s="17">
        <v>8</v>
      </c>
      <c r="J76" s="63">
        <f t="shared" si="2"/>
        <v>4</v>
      </c>
      <c r="K76" s="17">
        <v>9.5</v>
      </c>
      <c r="L76" s="17">
        <v>9.5</v>
      </c>
      <c r="M76" s="17">
        <v>9</v>
      </c>
      <c r="N76" s="63">
        <f t="shared" si="3"/>
        <v>9.3333333333333339</v>
      </c>
      <c r="O76" s="62">
        <f t="shared" si="0"/>
        <v>17.899999999999999</v>
      </c>
      <c r="P76" s="17">
        <v>20</v>
      </c>
      <c r="Q76" s="17">
        <v>16</v>
      </c>
      <c r="R76" s="17"/>
      <c r="S76" s="17">
        <v>15</v>
      </c>
      <c r="T76" s="17"/>
      <c r="U76" s="64">
        <f t="shared" si="4"/>
        <v>51</v>
      </c>
      <c r="V76" s="19">
        <f t="shared" si="5"/>
        <v>69</v>
      </c>
      <c r="W76" s="19"/>
      <c r="X76" s="19"/>
      <c r="Y76" s="25" t="str">
        <f t="shared" si="6"/>
        <v>B</v>
      </c>
      <c r="Z76"/>
    </row>
    <row r="77" spans="1:26" s="4" customFormat="1" ht="35.1" customHeight="1">
      <c r="A77" s="16">
        <v>63</v>
      </c>
      <c r="B77" s="72" t="s">
        <v>189</v>
      </c>
      <c r="C77" s="73" t="s">
        <v>190</v>
      </c>
      <c r="D77" s="17">
        <v>20</v>
      </c>
      <c r="E77" s="17">
        <v>13</v>
      </c>
      <c r="F77" s="17">
        <v>13</v>
      </c>
      <c r="G77" s="63">
        <f t="shared" si="1"/>
        <v>8</v>
      </c>
      <c r="H77" s="17">
        <v>8</v>
      </c>
      <c r="I77" s="17">
        <v>8</v>
      </c>
      <c r="J77" s="63">
        <f t="shared" si="2"/>
        <v>4</v>
      </c>
      <c r="K77" s="17">
        <v>9.5</v>
      </c>
      <c r="L77" s="17">
        <v>9.5</v>
      </c>
      <c r="M77" s="17">
        <v>9</v>
      </c>
      <c r="N77" s="63">
        <f t="shared" si="3"/>
        <v>9.3333333333333339</v>
      </c>
      <c r="O77" s="62">
        <f t="shared" si="0"/>
        <v>21.3</v>
      </c>
      <c r="P77" s="17">
        <v>25</v>
      </c>
      <c r="Q77" s="17">
        <v>15</v>
      </c>
      <c r="R77" s="17"/>
      <c r="S77" s="17">
        <v>13</v>
      </c>
      <c r="T77" s="17"/>
      <c r="U77" s="64">
        <f t="shared" si="4"/>
        <v>53</v>
      </c>
      <c r="V77" s="19">
        <f t="shared" si="5"/>
        <v>74</v>
      </c>
      <c r="W77" s="19"/>
      <c r="X77" s="19"/>
      <c r="Y77" s="25" t="str">
        <f t="shared" si="6"/>
        <v>A</v>
      </c>
      <c r="Z77"/>
    </row>
    <row r="78" spans="1:26" s="4" customFormat="1" ht="35.1" customHeight="1">
      <c r="A78" s="16">
        <v>64</v>
      </c>
      <c r="B78" s="72" t="s">
        <v>191</v>
      </c>
      <c r="C78" s="73" t="s">
        <v>192</v>
      </c>
      <c r="D78" s="17">
        <v>23</v>
      </c>
      <c r="E78" s="17">
        <v>10</v>
      </c>
      <c r="F78" s="17">
        <v>10</v>
      </c>
      <c r="G78" s="63">
        <f t="shared" si="1"/>
        <v>7</v>
      </c>
      <c r="H78" s="17">
        <v>8</v>
      </c>
      <c r="I78" s="17">
        <v>8</v>
      </c>
      <c r="J78" s="63">
        <f t="shared" si="2"/>
        <v>4</v>
      </c>
      <c r="K78" s="17">
        <v>10</v>
      </c>
      <c r="L78" s="17">
        <v>10</v>
      </c>
      <c r="M78" s="17">
        <v>9.5</v>
      </c>
      <c r="N78" s="63">
        <f t="shared" si="3"/>
        <v>9.8333333333333339</v>
      </c>
      <c r="O78" s="62">
        <f t="shared" si="0"/>
        <v>20.8</v>
      </c>
      <c r="P78" s="17">
        <v>18</v>
      </c>
      <c r="Q78" s="17">
        <v>17</v>
      </c>
      <c r="R78" s="17"/>
      <c r="S78" s="17">
        <v>18</v>
      </c>
      <c r="T78" s="17"/>
      <c r="U78" s="64">
        <f t="shared" si="4"/>
        <v>53</v>
      </c>
      <c r="V78" s="19">
        <f t="shared" si="5"/>
        <v>74</v>
      </c>
      <c r="W78" s="19"/>
      <c r="X78" s="19"/>
      <c r="Y78" s="25" t="str">
        <f t="shared" si="6"/>
        <v>A</v>
      </c>
      <c r="Z78"/>
    </row>
    <row r="79" spans="1:26" s="4" customFormat="1" ht="35.1" customHeight="1">
      <c r="A79" s="16">
        <v>65</v>
      </c>
      <c r="B79" s="72" t="s">
        <v>193</v>
      </c>
      <c r="C79" s="73" t="s">
        <v>194</v>
      </c>
      <c r="D79" s="17">
        <v>12</v>
      </c>
      <c r="E79" s="17">
        <v>11</v>
      </c>
      <c r="F79" s="17">
        <v>10</v>
      </c>
      <c r="G79" s="63">
        <f t="shared" si="1"/>
        <v>6</v>
      </c>
      <c r="H79" s="17">
        <v>7</v>
      </c>
      <c r="I79" s="17">
        <v>9</v>
      </c>
      <c r="J79" s="63">
        <f t="shared" si="2"/>
        <v>4</v>
      </c>
      <c r="K79" s="17">
        <v>12</v>
      </c>
      <c r="L79" s="17">
        <v>10</v>
      </c>
      <c r="M79" s="17">
        <v>11.5</v>
      </c>
      <c r="N79" s="63">
        <f t="shared" si="3"/>
        <v>11.166666666666666</v>
      </c>
      <c r="O79" s="62">
        <f t="shared" ref="O79:O124" si="7">IF(ROUNDDOWN(SUM($G79,$J79,$N79,0.05),1)&gt;0,ROUNDDOWN(SUM($G79,$J79,$N79,0.05),1),"")</f>
        <v>21.2</v>
      </c>
      <c r="P79" s="17">
        <v>20</v>
      </c>
      <c r="Q79" s="17"/>
      <c r="R79" s="17">
        <v>14</v>
      </c>
      <c r="S79" s="17"/>
      <c r="T79" s="17">
        <v>14</v>
      </c>
      <c r="U79" s="64">
        <f t="shared" si="4"/>
        <v>48</v>
      </c>
      <c r="V79" s="19">
        <f t="shared" si="5"/>
        <v>69</v>
      </c>
      <c r="W79" s="19"/>
      <c r="X79" s="19"/>
      <c r="Y79" s="25" t="str">
        <f t="shared" si="6"/>
        <v>B</v>
      </c>
      <c r="Z79"/>
    </row>
    <row r="80" spans="1:26" s="4" customFormat="1" ht="35.1" customHeight="1">
      <c r="A80" s="16">
        <v>66</v>
      </c>
      <c r="B80" s="72" t="s">
        <v>195</v>
      </c>
      <c r="C80" s="73" t="s">
        <v>196</v>
      </c>
      <c r="D80" s="17">
        <v>11.5</v>
      </c>
      <c r="E80" s="17">
        <v>13.5</v>
      </c>
      <c r="F80" s="17">
        <v>10</v>
      </c>
      <c r="G80" s="63">
        <f t="shared" ref="G80:G124" si="8">IF(COUNTA($D80:$F80)&gt;0,SUM($D80/$D$14,$E80/$E$14,$F80/$F$14)*$G$14/COUNTA($D80:$F80),0)</f>
        <v>6.5</v>
      </c>
      <c r="H80" s="17">
        <v>8</v>
      </c>
      <c r="I80" s="17">
        <v>7</v>
      </c>
      <c r="J80" s="63">
        <f t="shared" ref="J80:J124" si="9">IF(COUNTA($H80:$I80)&gt;0,SUM($H80/$H$14,$I80/$I$14)*$J$14/COUNTA($H80:$I80),0)</f>
        <v>3.75</v>
      </c>
      <c r="K80" s="17">
        <v>10</v>
      </c>
      <c r="L80" s="17">
        <v>9</v>
      </c>
      <c r="M80" s="17">
        <v>11</v>
      </c>
      <c r="N80" s="63">
        <f t="shared" ref="N80:N124" si="10">IF(COUNTA($K80:$M80)&gt;0,SUM($K80/$K$14,$L80/$L$14,$M80/$M$14)*$N$14/COUNTA($K80:$M80),0)</f>
        <v>10</v>
      </c>
      <c r="O80" s="62">
        <f t="shared" si="7"/>
        <v>20.3</v>
      </c>
      <c r="P80" s="17">
        <v>13</v>
      </c>
      <c r="Q80" s="17">
        <v>16</v>
      </c>
      <c r="R80" s="17"/>
      <c r="S80" s="17">
        <v>10</v>
      </c>
      <c r="T80" s="17"/>
      <c r="U80" s="64">
        <f t="shared" ref="U80:U124" si="11">IF(OR(COUNTIF($P80:$T80,"&gt;0")=0,COUNTA($P$14)=0),"",(IF(COUNTA($Q80:$T80)&lt;=2,SUM($P80:$T80),IF(COUNTA($Q80:$T80)=3,SUM($P80:$T80)-MIN($Q80:$T80),SUM($P80:$T80)-MIN($Q80:$T80)-SMALL($Q80:$T80,2))))*7/(SUM($P$14:$R$14)/10))</f>
        <v>39</v>
      </c>
      <c r="V80" s="19">
        <f t="shared" ref="V80:V124" si="12">IF(ROUNDDOWN(SUM($O80,$U80,0.5),0)&gt;0,ROUNDDOWN(SUM($O80,$U80,0.5),0),"")</f>
        <v>59</v>
      </c>
      <c r="W80" s="19"/>
      <c r="X80" s="19"/>
      <c r="Y80" s="25" t="str">
        <f t="shared" ref="Y80:Y124" si="13">IF(AND(N80&lt;$N$14/2,COUNTIF($P80:$T80,"&gt;0")&gt;0),"FAIL LABS",IF(OR($U80=0,$U80=""),"",IF($V80&gt;=70,"A",IF($V80&gt;=60,"B",IF($V80&gt;=50,"C",IF($V80&gt;=40,"D","E"))))))</f>
        <v>C</v>
      </c>
      <c r="Z80"/>
    </row>
    <row r="81" spans="1:26" s="4" customFormat="1" ht="35.1" customHeight="1">
      <c r="A81" s="16">
        <v>67</v>
      </c>
      <c r="B81" s="72" t="s">
        <v>197</v>
      </c>
      <c r="C81" s="73" t="s">
        <v>198</v>
      </c>
      <c r="D81" s="17">
        <v>23.5</v>
      </c>
      <c r="E81" s="17">
        <v>9</v>
      </c>
      <c r="F81" s="17">
        <v>9</v>
      </c>
      <c r="G81" s="63">
        <f t="shared" si="8"/>
        <v>6.6111111111111116</v>
      </c>
      <c r="H81" s="17">
        <v>7</v>
      </c>
      <c r="I81" s="17">
        <v>8</v>
      </c>
      <c r="J81" s="63">
        <f t="shared" si="9"/>
        <v>3.75</v>
      </c>
      <c r="K81" s="17">
        <v>9.5</v>
      </c>
      <c r="L81" s="17">
        <v>9.5</v>
      </c>
      <c r="M81" s="17">
        <v>9</v>
      </c>
      <c r="N81" s="63">
        <f t="shared" si="10"/>
        <v>9.3333333333333339</v>
      </c>
      <c r="O81" s="62">
        <f t="shared" si="7"/>
        <v>19.7</v>
      </c>
      <c r="P81" s="17">
        <v>25</v>
      </c>
      <c r="Q81" s="17">
        <v>13</v>
      </c>
      <c r="R81" s="17"/>
      <c r="S81" s="17"/>
      <c r="T81" s="17">
        <v>10</v>
      </c>
      <c r="U81" s="64">
        <f t="shared" si="11"/>
        <v>48</v>
      </c>
      <c r="V81" s="19">
        <f t="shared" si="12"/>
        <v>68</v>
      </c>
      <c r="W81" s="19"/>
      <c r="X81" s="19"/>
      <c r="Y81" s="25" t="str">
        <f t="shared" si="13"/>
        <v>B</v>
      </c>
      <c r="Z81"/>
    </row>
    <row r="82" spans="1:26" s="4" customFormat="1" ht="35.1" customHeight="1">
      <c r="A82" s="16">
        <v>68</v>
      </c>
      <c r="B82" s="72" t="s">
        <v>199</v>
      </c>
      <c r="C82" s="73" t="s">
        <v>200</v>
      </c>
      <c r="D82" s="17">
        <v>10</v>
      </c>
      <c r="E82" s="17">
        <v>8</v>
      </c>
      <c r="F82" s="17">
        <v>8</v>
      </c>
      <c r="G82" s="63">
        <f t="shared" si="8"/>
        <v>4.666666666666667</v>
      </c>
      <c r="H82" s="17">
        <v>8</v>
      </c>
      <c r="I82" s="17">
        <v>8</v>
      </c>
      <c r="J82" s="63">
        <f t="shared" si="9"/>
        <v>4</v>
      </c>
      <c r="K82" s="17">
        <v>9.5</v>
      </c>
      <c r="L82" s="17">
        <v>9.5</v>
      </c>
      <c r="M82" s="17">
        <v>9</v>
      </c>
      <c r="N82" s="63">
        <f t="shared" si="10"/>
        <v>9.3333333333333339</v>
      </c>
      <c r="O82" s="62">
        <f t="shared" si="7"/>
        <v>18</v>
      </c>
      <c r="P82" s="17">
        <v>21</v>
      </c>
      <c r="Q82" s="17"/>
      <c r="R82" s="17">
        <v>10</v>
      </c>
      <c r="S82" s="17"/>
      <c r="T82" s="17">
        <v>16</v>
      </c>
      <c r="U82" s="64">
        <f t="shared" si="11"/>
        <v>47</v>
      </c>
      <c r="V82" s="19">
        <f t="shared" si="12"/>
        <v>65</v>
      </c>
      <c r="W82" s="19"/>
      <c r="X82" s="19"/>
      <c r="Y82" s="25" t="str">
        <f t="shared" si="13"/>
        <v>B</v>
      </c>
      <c r="Z82"/>
    </row>
    <row r="83" spans="1:26" s="4" customFormat="1" ht="35.1" customHeight="1">
      <c r="A83" s="16">
        <v>69</v>
      </c>
      <c r="B83" s="72" t="s">
        <v>201</v>
      </c>
      <c r="C83" s="73" t="s">
        <v>202</v>
      </c>
      <c r="D83" s="17">
        <v>22</v>
      </c>
      <c r="E83" s="17">
        <v>14</v>
      </c>
      <c r="F83" s="17">
        <v>14</v>
      </c>
      <c r="G83" s="63">
        <f t="shared" si="8"/>
        <v>8.6666666666666661</v>
      </c>
      <c r="H83" s="17">
        <v>7</v>
      </c>
      <c r="I83" s="17">
        <v>8</v>
      </c>
      <c r="J83" s="63">
        <f t="shared" si="9"/>
        <v>3.75</v>
      </c>
      <c r="K83" s="17">
        <v>12</v>
      </c>
      <c r="L83" s="17">
        <v>10</v>
      </c>
      <c r="M83" s="17">
        <v>11.5</v>
      </c>
      <c r="N83" s="63">
        <f t="shared" si="10"/>
        <v>11.166666666666666</v>
      </c>
      <c r="O83" s="62">
        <f t="shared" si="7"/>
        <v>23.6</v>
      </c>
      <c r="P83" s="17">
        <v>21</v>
      </c>
      <c r="Q83" s="17">
        <v>17</v>
      </c>
      <c r="R83" s="17"/>
      <c r="S83" s="17"/>
      <c r="T83" s="17">
        <v>15</v>
      </c>
      <c r="U83" s="64">
        <f t="shared" si="11"/>
        <v>53</v>
      </c>
      <c r="V83" s="19">
        <f t="shared" si="12"/>
        <v>77</v>
      </c>
      <c r="W83" s="19"/>
      <c r="X83" s="19"/>
      <c r="Y83" s="25" t="str">
        <f t="shared" si="13"/>
        <v>A</v>
      </c>
      <c r="Z83"/>
    </row>
    <row r="84" spans="1:26" s="4" customFormat="1" ht="35.1" customHeight="1">
      <c r="A84" s="16">
        <v>70</v>
      </c>
      <c r="B84" s="72" t="s">
        <v>203</v>
      </c>
      <c r="C84" s="73" t="s">
        <v>204</v>
      </c>
      <c r="D84" s="17">
        <v>14</v>
      </c>
      <c r="E84" s="17">
        <v>0</v>
      </c>
      <c r="F84" s="17">
        <v>0</v>
      </c>
      <c r="G84" s="63">
        <f t="shared" si="8"/>
        <v>1.5555555555555556</v>
      </c>
      <c r="H84" s="17">
        <v>8</v>
      </c>
      <c r="I84" s="17">
        <v>7</v>
      </c>
      <c r="J84" s="63">
        <f t="shared" si="9"/>
        <v>3.75</v>
      </c>
      <c r="K84" s="17"/>
      <c r="L84" s="17"/>
      <c r="M84" s="17"/>
      <c r="N84" s="63">
        <f t="shared" si="10"/>
        <v>0</v>
      </c>
      <c r="O84" s="62">
        <f t="shared" si="7"/>
        <v>5.3</v>
      </c>
      <c r="P84" s="17"/>
      <c r="Q84" s="17"/>
      <c r="R84" s="17"/>
      <c r="S84" s="17"/>
      <c r="T84" s="17"/>
      <c r="U84" s="64" t="str">
        <f t="shared" si="11"/>
        <v/>
      </c>
      <c r="V84" s="19">
        <f t="shared" si="12"/>
        <v>5</v>
      </c>
      <c r="W84" s="19"/>
      <c r="X84" s="19"/>
      <c r="Y84" s="25" t="str">
        <f t="shared" si="13"/>
        <v/>
      </c>
      <c r="Z84"/>
    </row>
    <row r="85" spans="1:26" s="4" customFormat="1" ht="35.1" customHeight="1">
      <c r="A85" s="16">
        <v>71</v>
      </c>
      <c r="B85" s="72" t="s">
        <v>205</v>
      </c>
      <c r="C85" s="73" t="s">
        <v>206</v>
      </c>
      <c r="D85" s="17">
        <v>17</v>
      </c>
      <c r="E85" s="17">
        <v>13</v>
      </c>
      <c r="F85" s="17">
        <v>13</v>
      </c>
      <c r="G85" s="63">
        <f t="shared" si="8"/>
        <v>7.666666666666667</v>
      </c>
      <c r="H85" s="17">
        <v>7</v>
      </c>
      <c r="I85" s="17">
        <v>8</v>
      </c>
      <c r="J85" s="63">
        <f t="shared" si="9"/>
        <v>3.75</v>
      </c>
      <c r="K85" s="17">
        <v>12</v>
      </c>
      <c r="L85" s="17">
        <v>10</v>
      </c>
      <c r="M85" s="17">
        <v>11.5</v>
      </c>
      <c r="N85" s="63">
        <f t="shared" si="10"/>
        <v>11.166666666666666</v>
      </c>
      <c r="O85" s="62">
        <f t="shared" si="7"/>
        <v>22.6</v>
      </c>
      <c r="P85" s="17">
        <v>20</v>
      </c>
      <c r="Q85" s="17"/>
      <c r="R85" s="17">
        <v>14</v>
      </c>
      <c r="S85" s="17"/>
      <c r="T85" s="17">
        <v>17</v>
      </c>
      <c r="U85" s="64">
        <f t="shared" si="11"/>
        <v>51</v>
      </c>
      <c r="V85" s="19">
        <f t="shared" si="12"/>
        <v>74</v>
      </c>
      <c r="W85" s="19"/>
      <c r="X85" s="19"/>
      <c r="Y85" s="25" t="str">
        <f t="shared" si="13"/>
        <v>A</v>
      </c>
      <c r="Z85"/>
    </row>
    <row r="86" spans="1:26" s="4" customFormat="1" ht="35.1" customHeight="1">
      <c r="A86" s="16">
        <v>72</v>
      </c>
      <c r="B86" s="72" t="s">
        <v>207</v>
      </c>
      <c r="C86" s="73" t="s">
        <v>208</v>
      </c>
      <c r="D86" s="17">
        <v>15.5</v>
      </c>
      <c r="E86" s="17">
        <v>12</v>
      </c>
      <c r="F86" s="17">
        <v>13</v>
      </c>
      <c r="G86" s="63">
        <f t="shared" si="8"/>
        <v>7.2777777777777786</v>
      </c>
      <c r="H86" s="17">
        <v>7</v>
      </c>
      <c r="I86" s="17">
        <v>8</v>
      </c>
      <c r="J86" s="63">
        <f t="shared" si="9"/>
        <v>3.75</v>
      </c>
      <c r="K86" s="17">
        <v>12</v>
      </c>
      <c r="L86" s="17">
        <v>10</v>
      </c>
      <c r="M86" s="17">
        <v>11.5</v>
      </c>
      <c r="N86" s="63">
        <f t="shared" si="10"/>
        <v>11.166666666666666</v>
      </c>
      <c r="O86" s="62">
        <f t="shared" si="7"/>
        <v>22.2</v>
      </c>
      <c r="P86" s="17">
        <v>16</v>
      </c>
      <c r="Q86" s="17">
        <v>18</v>
      </c>
      <c r="R86" s="17"/>
      <c r="S86" s="17"/>
      <c r="T86" s="17">
        <v>17</v>
      </c>
      <c r="U86" s="64">
        <f t="shared" si="11"/>
        <v>51</v>
      </c>
      <c r="V86" s="19">
        <f t="shared" si="12"/>
        <v>73</v>
      </c>
      <c r="W86" s="19"/>
      <c r="X86" s="19"/>
      <c r="Y86" s="25" t="str">
        <f t="shared" si="13"/>
        <v>A</v>
      </c>
      <c r="Z86"/>
    </row>
    <row r="87" spans="1:26" s="4" customFormat="1" ht="35.1" customHeight="1">
      <c r="A87" s="16">
        <v>73</v>
      </c>
      <c r="B87" s="72" t="s">
        <v>209</v>
      </c>
      <c r="C87" s="73" t="s">
        <v>210</v>
      </c>
      <c r="D87" s="17">
        <v>16.5</v>
      </c>
      <c r="E87" s="17">
        <v>8</v>
      </c>
      <c r="F87" s="17">
        <v>8</v>
      </c>
      <c r="G87" s="63">
        <f t="shared" si="8"/>
        <v>5.3888888888888893</v>
      </c>
      <c r="H87" s="17">
        <v>8</v>
      </c>
      <c r="I87" s="17">
        <v>8</v>
      </c>
      <c r="J87" s="63">
        <f t="shared" si="9"/>
        <v>4</v>
      </c>
      <c r="K87" s="17">
        <v>9.5</v>
      </c>
      <c r="L87" s="17">
        <v>9.5</v>
      </c>
      <c r="M87" s="17">
        <v>9</v>
      </c>
      <c r="N87" s="63">
        <f t="shared" si="10"/>
        <v>9.3333333333333339</v>
      </c>
      <c r="O87" s="62">
        <f t="shared" si="7"/>
        <v>18.7</v>
      </c>
      <c r="P87" s="17">
        <v>18</v>
      </c>
      <c r="Q87" s="17"/>
      <c r="R87" s="17">
        <v>15</v>
      </c>
      <c r="S87" s="17"/>
      <c r="T87" s="17">
        <v>13</v>
      </c>
      <c r="U87" s="64">
        <f t="shared" si="11"/>
        <v>46</v>
      </c>
      <c r="V87" s="19">
        <f t="shared" si="12"/>
        <v>65</v>
      </c>
      <c r="W87" s="19"/>
      <c r="X87" s="19"/>
      <c r="Y87" s="25" t="str">
        <f t="shared" si="13"/>
        <v>B</v>
      </c>
      <c r="Z87"/>
    </row>
    <row r="88" spans="1:26" s="4" customFormat="1" ht="35.1" customHeight="1">
      <c r="A88" s="16">
        <v>74</v>
      </c>
      <c r="B88" s="72" t="s">
        <v>211</v>
      </c>
      <c r="C88" s="73" t="s">
        <v>212</v>
      </c>
      <c r="D88" s="17">
        <v>17</v>
      </c>
      <c r="E88" s="17">
        <v>13</v>
      </c>
      <c r="F88" s="17">
        <v>10</v>
      </c>
      <c r="G88" s="63">
        <f t="shared" si="8"/>
        <v>7</v>
      </c>
      <c r="H88" s="17">
        <v>7</v>
      </c>
      <c r="I88" s="17">
        <v>7</v>
      </c>
      <c r="J88" s="63">
        <f t="shared" si="9"/>
        <v>3.5</v>
      </c>
      <c r="K88" s="17">
        <v>10</v>
      </c>
      <c r="L88" s="17">
        <v>10</v>
      </c>
      <c r="M88" s="17">
        <v>9.5</v>
      </c>
      <c r="N88" s="63">
        <f t="shared" si="10"/>
        <v>9.8333333333333339</v>
      </c>
      <c r="O88" s="62">
        <f t="shared" si="7"/>
        <v>20.3</v>
      </c>
      <c r="P88" s="17">
        <v>20</v>
      </c>
      <c r="Q88" s="17">
        <v>20</v>
      </c>
      <c r="R88" s="17"/>
      <c r="S88" s="17"/>
      <c r="T88" s="17">
        <v>17</v>
      </c>
      <c r="U88" s="64">
        <f t="shared" si="11"/>
        <v>57</v>
      </c>
      <c r="V88" s="19">
        <f t="shared" si="12"/>
        <v>77</v>
      </c>
      <c r="W88" s="19"/>
      <c r="X88" s="19"/>
      <c r="Y88" s="25" t="str">
        <f t="shared" si="13"/>
        <v>A</v>
      </c>
      <c r="Z88"/>
    </row>
    <row r="89" spans="1:26" s="4" customFormat="1" ht="35.1" customHeight="1">
      <c r="A89" s="16">
        <v>75</v>
      </c>
      <c r="B89" s="72" t="s">
        <v>213</v>
      </c>
      <c r="C89" s="73" t="s">
        <v>214</v>
      </c>
      <c r="D89" s="17">
        <v>21</v>
      </c>
      <c r="E89" s="17">
        <v>11</v>
      </c>
      <c r="F89" s="17">
        <v>11</v>
      </c>
      <c r="G89" s="63">
        <f t="shared" si="8"/>
        <v>7.2222222222222214</v>
      </c>
      <c r="H89" s="17">
        <v>7</v>
      </c>
      <c r="I89" s="17">
        <v>8</v>
      </c>
      <c r="J89" s="63">
        <f t="shared" si="9"/>
        <v>3.75</v>
      </c>
      <c r="K89" s="17">
        <v>11</v>
      </c>
      <c r="L89" s="17">
        <v>12</v>
      </c>
      <c r="M89" s="17">
        <v>10</v>
      </c>
      <c r="N89" s="63">
        <f t="shared" si="10"/>
        <v>10.999999999999998</v>
      </c>
      <c r="O89" s="62">
        <f t="shared" si="7"/>
        <v>22</v>
      </c>
      <c r="P89" s="17">
        <v>21</v>
      </c>
      <c r="Q89" s="17"/>
      <c r="R89" s="17">
        <v>13</v>
      </c>
      <c r="S89" s="17">
        <v>16</v>
      </c>
      <c r="T89" s="17"/>
      <c r="U89" s="64">
        <f t="shared" si="11"/>
        <v>50</v>
      </c>
      <c r="V89" s="19">
        <f t="shared" si="12"/>
        <v>72</v>
      </c>
      <c r="W89" s="19"/>
      <c r="X89" s="19"/>
      <c r="Y89" s="25" t="str">
        <f t="shared" si="13"/>
        <v>A</v>
      </c>
      <c r="Z89"/>
    </row>
    <row r="90" spans="1:26" s="4" customFormat="1" ht="35.1" customHeight="1">
      <c r="A90" s="16">
        <v>76</v>
      </c>
      <c r="B90" s="72" t="s">
        <v>215</v>
      </c>
      <c r="C90" s="73" t="s">
        <v>216</v>
      </c>
      <c r="D90" s="17">
        <v>10</v>
      </c>
      <c r="E90" s="17">
        <v>8</v>
      </c>
      <c r="F90" s="17">
        <v>9</v>
      </c>
      <c r="G90" s="63">
        <f t="shared" si="8"/>
        <v>4.8888888888888893</v>
      </c>
      <c r="H90" s="17">
        <v>7</v>
      </c>
      <c r="I90" s="17">
        <v>8</v>
      </c>
      <c r="J90" s="63">
        <f t="shared" si="9"/>
        <v>3.75</v>
      </c>
      <c r="K90" s="17">
        <v>9.5</v>
      </c>
      <c r="L90" s="17">
        <v>9</v>
      </c>
      <c r="M90" s="17">
        <v>10</v>
      </c>
      <c r="N90" s="63">
        <f t="shared" si="10"/>
        <v>9.5</v>
      </c>
      <c r="O90" s="62">
        <f t="shared" si="7"/>
        <v>18.100000000000001</v>
      </c>
      <c r="P90" s="17">
        <v>19</v>
      </c>
      <c r="Q90" s="17">
        <v>18</v>
      </c>
      <c r="R90" s="17"/>
      <c r="S90" s="17"/>
      <c r="T90" s="17">
        <v>14</v>
      </c>
      <c r="U90" s="64">
        <f t="shared" si="11"/>
        <v>51</v>
      </c>
      <c r="V90" s="19">
        <f t="shared" si="12"/>
        <v>69</v>
      </c>
      <c r="W90" s="19"/>
      <c r="X90" s="19"/>
      <c r="Y90" s="25" t="str">
        <f t="shared" si="13"/>
        <v>B</v>
      </c>
      <c r="Z90"/>
    </row>
    <row r="91" spans="1:26" s="4" customFormat="1" ht="35.1" customHeight="1">
      <c r="A91" s="16">
        <v>77</v>
      </c>
      <c r="B91" s="72" t="s">
        <v>217</v>
      </c>
      <c r="C91" s="73" t="s">
        <v>218</v>
      </c>
      <c r="D91" s="17">
        <v>23</v>
      </c>
      <c r="E91" s="17">
        <v>10</v>
      </c>
      <c r="F91" s="17">
        <v>10</v>
      </c>
      <c r="G91" s="63">
        <f t="shared" si="8"/>
        <v>7</v>
      </c>
      <c r="H91" s="17">
        <v>7</v>
      </c>
      <c r="I91" s="17">
        <v>9</v>
      </c>
      <c r="J91" s="63">
        <f t="shared" si="9"/>
        <v>4</v>
      </c>
      <c r="K91" s="17">
        <v>12</v>
      </c>
      <c r="L91" s="17">
        <v>10</v>
      </c>
      <c r="M91" s="17">
        <v>11.5</v>
      </c>
      <c r="N91" s="63">
        <f t="shared" si="10"/>
        <v>11.166666666666666</v>
      </c>
      <c r="O91" s="62">
        <f t="shared" si="7"/>
        <v>22.2</v>
      </c>
      <c r="P91" s="17">
        <v>21</v>
      </c>
      <c r="Q91" s="17">
        <v>13</v>
      </c>
      <c r="R91" s="17"/>
      <c r="S91" s="17">
        <v>10</v>
      </c>
      <c r="T91" s="17"/>
      <c r="U91" s="64">
        <f t="shared" si="11"/>
        <v>44</v>
      </c>
      <c r="V91" s="19">
        <f t="shared" si="12"/>
        <v>66</v>
      </c>
      <c r="W91" s="19"/>
      <c r="X91" s="19"/>
      <c r="Y91" s="25" t="str">
        <f t="shared" si="13"/>
        <v>B</v>
      </c>
      <c r="Z91"/>
    </row>
    <row r="92" spans="1:26" s="4" customFormat="1" ht="35.1" customHeight="1">
      <c r="A92" s="16">
        <v>78</v>
      </c>
      <c r="B92" s="72" t="s">
        <v>219</v>
      </c>
      <c r="C92" s="73" t="s">
        <v>220</v>
      </c>
      <c r="D92" s="17">
        <v>26.5</v>
      </c>
      <c r="E92" s="17">
        <v>13</v>
      </c>
      <c r="F92" s="17">
        <v>13</v>
      </c>
      <c r="G92" s="63">
        <f t="shared" si="8"/>
        <v>8.7222222222222232</v>
      </c>
      <c r="H92" s="17">
        <v>8</v>
      </c>
      <c r="I92" s="17">
        <v>7</v>
      </c>
      <c r="J92" s="63">
        <f t="shared" si="9"/>
        <v>3.75</v>
      </c>
      <c r="K92" s="17">
        <v>10</v>
      </c>
      <c r="L92" s="17">
        <v>9</v>
      </c>
      <c r="M92" s="17">
        <v>11</v>
      </c>
      <c r="N92" s="63">
        <f t="shared" si="10"/>
        <v>10</v>
      </c>
      <c r="O92" s="62">
        <f t="shared" si="7"/>
        <v>22.5</v>
      </c>
      <c r="P92" s="17">
        <v>24</v>
      </c>
      <c r="Q92" s="17">
        <v>17</v>
      </c>
      <c r="R92" s="17"/>
      <c r="S92" s="17"/>
      <c r="T92" s="17">
        <v>15</v>
      </c>
      <c r="U92" s="64">
        <f t="shared" si="11"/>
        <v>56</v>
      </c>
      <c r="V92" s="19">
        <f t="shared" si="12"/>
        <v>79</v>
      </c>
      <c r="W92" s="19"/>
      <c r="X92" s="19"/>
      <c r="Y92" s="25" t="str">
        <f t="shared" si="13"/>
        <v>A</v>
      </c>
      <c r="Z92"/>
    </row>
    <row r="93" spans="1:26" s="4" customFormat="1" ht="35.1" customHeight="1">
      <c r="A93" s="16">
        <v>79</v>
      </c>
      <c r="B93" s="80" t="s">
        <v>272</v>
      </c>
      <c r="C93" s="76" t="s">
        <v>273</v>
      </c>
      <c r="D93" s="82">
        <v>10</v>
      </c>
      <c r="E93" s="79">
        <v>5</v>
      </c>
      <c r="F93" s="17">
        <v>5</v>
      </c>
      <c r="G93" s="63">
        <f>IF(COUNTA($D93:$F93)&gt;0,SUM($D93/$D$14,$E93/$E$14,$F93/$F$14)*$G$14/COUNTA($D93:$F93),0)</f>
        <v>3.3333333333333335</v>
      </c>
      <c r="H93" s="17">
        <v>7</v>
      </c>
      <c r="I93" s="17">
        <v>8</v>
      </c>
      <c r="J93" s="63">
        <f>IF(COUNTA($H93:$I93)&gt;0,SUM($H93/$H$14,$I93/$I$14)*$J$14/COUNTA($H93:$I93),0)</f>
        <v>3.75</v>
      </c>
      <c r="K93" s="17">
        <v>10</v>
      </c>
      <c r="L93" s="17">
        <v>9</v>
      </c>
      <c r="M93" s="17">
        <v>11</v>
      </c>
      <c r="N93" s="63">
        <f>IF(COUNTA($K93:$M93)&gt;0,SUM($K93/$K$14,$L93/$L$14,$M93/$M$14)*$N$14/COUNTA($K93:$M93),0)</f>
        <v>10</v>
      </c>
      <c r="O93" s="62">
        <f>IF(ROUNDDOWN(SUM($G93,$J93,$N93,0.05),1)&gt;0,ROUNDDOWN(SUM($G93,$J93,$N93,0.05),1),"")</f>
        <v>17.100000000000001</v>
      </c>
      <c r="P93" s="17">
        <v>16</v>
      </c>
      <c r="Q93" s="17">
        <v>12</v>
      </c>
      <c r="R93" s="17"/>
      <c r="S93" s="17"/>
      <c r="T93" s="17">
        <v>14</v>
      </c>
      <c r="U93" s="64">
        <f>IF(OR(COUNTIF($P93:$T93,"&gt;0")=0,COUNTA($P$14)=0),"",(IF(COUNTA($Q93:$T93)&lt;=2,SUM($P93:$T93),IF(COUNTA($Q93:$T93)=3,SUM($P93:$T93)-MIN($Q93:$T93),SUM($P93:$T93)-MIN($Q93:$T93)-SMALL($Q93:$T93,2))))*7/(SUM($P$14:$R$14)/10))</f>
        <v>42</v>
      </c>
      <c r="V93" s="19">
        <f>IF(ROUNDDOWN(SUM($O93,$U93,0.5),0)&gt;0,ROUNDDOWN(SUM($O93,$U93,0.5),0),"")</f>
        <v>59</v>
      </c>
      <c r="W93" s="19"/>
      <c r="X93" s="19"/>
      <c r="Y93" s="25" t="str">
        <f>IF(AND(N93&lt;$N$14/2,COUNTIF($P93:$T93,"&gt;0")&gt;0),"FAIL LABS",IF(OR($U93=0,$U93=""),"",IF($V93&gt;=70,"A",IF($V93&gt;=60,"B",IF($V93&gt;=50,"C",IF($V93&gt;=40,"D","E"))))))</f>
        <v>C</v>
      </c>
      <c r="Z93"/>
    </row>
    <row r="94" spans="1:26" s="4" customFormat="1" ht="35.1" customHeight="1">
      <c r="A94" s="16">
        <v>80</v>
      </c>
      <c r="B94" s="72" t="s">
        <v>221</v>
      </c>
      <c r="C94" s="73" t="s">
        <v>222</v>
      </c>
      <c r="D94" s="17">
        <v>0</v>
      </c>
      <c r="E94" s="17">
        <v>0</v>
      </c>
      <c r="F94" s="17">
        <v>0</v>
      </c>
      <c r="G94" s="63">
        <f t="shared" si="8"/>
        <v>0</v>
      </c>
      <c r="H94" s="17">
        <v>0</v>
      </c>
      <c r="I94" s="17">
        <v>0</v>
      </c>
      <c r="J94" s="63">
        <f t="shared" si="9"/>
        <v>0</v>
      </c>
      <c r="K94" s="17"/>
      <c r="L94" s="17"/>
      <c r="M94" s="17"/>
      <c r="N94" s="63">
        <f t="shared" si="10"/>
        <v>0</v>
      </c>
      <c r="O94" s="62" t="str">
        <f t="shared" si="7"/>
        <v/>
      </c>
      <c r="P94" s="17"/>
      <c r="Q94" s="17"/>
      <c r="R94" s="17"/>
      <c r="S94" s="17"/>
      <c r="T94" s="17"/>
      <c r="U94" s="64" t="str">
        <f t="shared" si="11"/>
        <v/>
      </c>
      <c r="V94" s="19" t="str">
        <f t="shared" si="12"/>
        <v/>
      </c>
      <c r="W94" s="19"/>
      <c r="X94" s="19"/>
      <c r="Y94" s="25" t="str">
        <f t="shared" si="13"/>
        <v/>
      </c>
      <c r="Z94"/>
    </row>
    <row r="95" spans="1:26" s="4" customFormat="1" ht="35.1" customHeight="1">
      <c r="A95" s="16">
        <v>81</v>
      </c>
      <c r="B95" s="72" t="s">
        <v>223</v>
      </c>
      <c r="C95" s="73" t="s">
        <v>224</v>
      </c>
      <c r="D95" s="17">
        <v>12</v>
      </c>
      <c r="E95" s="17">
        <v>6</v>
      </c>
      <c r="F95" s="17">
        <v>6</v>
      </c>
      <c r="G95" s="63">
        <f t="shared" si="8"/>
        <v>4.0000000000000009</v>
      </c>
      <c r="H95" s="17">
        <v>6</v>
      </c>
      <c r="I95" s="17">
        <v>8</v>
      </c>
      <c r="J95" s="63">
        <f t="shared" si="9"/>
        <v>3.5</v>
      </c>
      <c r="K95" s="17">
        <v>10</v>
      </c>
      <c r="L95" s="17">
        <v>10.5</v>
      </c>
      <c r="M95" s="17">
        <v>11</v>
      </c>
      <c r="N95" s="63">
        <f t="shared" si="10"/>
        <v>10.5</v>
      </c>
      <c r="O95" s="62">
        <f t="shared" si="7"/>
        <v>18</v>
      </c>
      <c r="P95" s="17">
        <v>19</v>
      </c>
      <c r="Q95" s="17">
        <v>13</v>
      </c>
      <c r="R95" s="17"/>
      <c r="S95" s="17">
        <v>12</v>
      </c>
      <c r="T95" s="17"/>
      <c r="U95" s="64">
        <f t="shared" si="11"/>
        <v>44</v>
      </c>
      <c r="V95" s="19">
        <f t="shared" si="12"/>
        <v>62</v>
      </c>
      <c r="W95" s="19"/>
      <c r="X95" s="19"/>
      <c r="Y95" s="25" t="str">
        <f t="shared" si="13"/>
        <v>B</v>
      </c>
      <c r="Z95"/>
    </row>
    <row r="96" spans="1:26" s="4" customFormat="1" ht="35.1" customHeight="1">
      <c r="A96" s="16">
        <v>82</v>
      </c>
      <c r="B96" s="72" t="s">
        <v>225</v>
      </c>
      <c r="C96" s="73" t="s">
        <v>226</v>
      </c>
      <c r="D96" s="17">
        <v>0</v>
      </c>
      <c r="E96" s="17">
        <v>5</v>
      </c>
      <c r="F96" s="17">
        <v>5</v>
      </c>
      <c r="G96" s="63">
        <f t="shared" si="8"/>
        <v>2.2222222222222219</v>
      </c>
      <c r="H96" s="17">
        <v>0</v>
      </c>
      <c r="I96" s="17">
        <v>0</v>
      </c>
      <c r="J96" s="63">
        <f t="shared" si="9"/>
        <v>0</v>
      </c>
      <c r="K96" s="17">
        <v>9.5</v>
      </c>
      <c r="L96" s="17">
        <v>9.5</v>
      </c>
      <c r="M96" s="17">
        <v>9</v>
      </c>
      <c r="N96" s="63">
        <f t="shared" si="10"/>
        <v>9.3333333333333339</v>
      </c>
      <c r="O96" s="62">
        <f t="shared" si="7"/>
        <v>11.6</v>
      </c>
      <c r="P96" s="17">
        <v>20</v>
      </c>
      <c r="Q96" s="17">
        <v>6</v>
      </c>
      <c r="R96" s="17"/>
      <c r="S96" s="17"/>
      <c r="T96" s="17">
        <v>5</v>
      </c>
      <c r="U96" s="64">
        <f t="shared" si="11"/>
        <v>31</v>
      </c>
      <c r="V96" s="19">
        <f t="shared" si="12"/>
        <v>43</v>
      </c>
      <c r="W96" s="19"/>
      <c r="X96" s="19"/>
      <c r="Y96" s="25" t="str">
        <f t="shared" si="13"/>
        <v>D</v>
      </c>
      <c r="Z96"/>
    </row>
    <row r="97" spans="1:26" s="4" customFormat="1" ht="35.1" customHeight="1">
      <c r="A97" s="16">
        <v>83</v>
      </c>
      <c r="B97" s="72" t="s">
        <v>227</v>
      </c>
      <c r="C97" s="73" t="s">
        <v>228</v>
      </c>
      <c r="D97" s="17">
        <v>10</v>
      </c>
      <c r="E97" s="17">
        <v>10</v>
      </c>
      <c r="F97" s="17">
        <v>10</v>
      </c>
      <c r="G97" s="63">
        <f t="shared" si="8"/>
        <v>5.5555555555555545</v>
      </c>
      <c r="H97" s="17">
        <v>6</v>
      </c>
      <c r="I97" s="17">
        <v>8</v>
      </c>
      <c r="J97" s="63">
        <f t="shared" si="9"/>
        <v>3.5</v>
      </c>
      <c r="K97" s="17">
        <v>9.5</v>
      </c>
      <c r="L97" s="17">
        <v>9.5</v>
      </c>
      <c r="M97" s="17">
        <v>9</v>
      </c>
      <c r="N97" s="63">
        <f t="shared" si="10"/>
        <v>9.3333333333333339</v>
      </c>
      <c r="O97" s="62">
        <f t="shared" si="7"/>
        <v>18.399999999999999</v>
      </c>
      <c r="P97" s="17">
        <v>11</v>
      </c>
      <c r="Q97" s="17">
        <v>16</v>
      </c>
      <c r="R97" s="17"/>
      <c r="S97" s="17"/>
      <c r="T97" s="17">
        <v>14</v>
      </c>
      <c r="U97" s="64">
        <f t="shared" si="11"/>
        <v>41</v>
      </c>
      <c r="V97" s="19">
        <f t="shared" si="12"/>
        <v>59</v>
      </c>
      <c r="W97" s="19"/>
      <c r="X97" s="19"/>
      <c r="Y97" s="25" t="str">
        <f t="shared" si="13"/>
        <v>C</v>
      </c>
      <c r="Z97"/>
    </row>
    <row r="98" spans="1:26" s="4" customFormat="1" ht="35.1" customHeight="1">
      <c r="A98" s="16">
        <v>84</v>
      </c>
      <c r="B98" s="72" t="s">
        <v>229</v>
      </c>
      <c r="C98" s="73" t="s">
        <v>230</v>
      </c>
      <c r="D98" s="17">
        <v>12.5</v>
      </c>
      <c r="E98" s="17">
        <v>9</v>
      </c>
      <c r="F98" s="17">
        <v>9</v>
      </c>
      <c r="G98" s="63">
        <f t="shared" si="8"/>
        <v>5.3888888888888893</v>
      </c>
      <c r="H98" s="17">
        <v>7</v>
      </c>
      <c r="I98" s="17">
        <v>8</v>
      </c>
      <c r="J98" s="63">
        <f t="shared" si="9"/>
        <v>3.75</v>
      </c>
      <c r="K98" s="17">
        <v>9.5</v>
      </c>
      <c r="L98" s="17">
        <v>9.5</v>
      </c>
      <c r="M98" s="17">
        <v>9</v>
      </c>
      <c r="N98" s="63">
        <f t="shared" si="10"/>
        <v>9.3333333333333339</v>
      </c>
      <c r="O98" s="62">
        <f t="shared" si="7"/>
        <v>18.5</v>
      </c>
      <c r="P98" s="17">
        <v>8</v>
      </c>
      <c r="Q98" s="17">
        <v>9</v>
      </c>
      <c r="R98" s="17"/>
      <c r="S98" s="17">
        <v>7</v>
      </c>
      <c r="T98" s="17"/>
      <c r="U98" s="64">
        <f t="shared" si="11"/>
        <v>24</v>
      </c>
      <c r="V98" s="19">
        <f t="shared" si="12"/>
        <v>43</v>
      </c>
      <c r="W98" s="19"/>
      <c r="X98" s="19"/>
      <c r="Y98" s="25" t="str">
        <f t="shared" si="13"/>
        <v>D</v>
      </c>
      <c r="Z98"/>
    </row>
    <row r="99" spans="1:26" s="4" customFormat="1" ht="35.1" customHeight="1">
      <c r="A99" s="16">
        <v>85</v>
      </c>
      <c r="B99" s="72" t="s">
        <v>231</v>
      </c>
      <c r="C99" s="73" t="s">
        <v>232</v>
      </c>
      <c r="D99" s="17">
        <v>14</v>
      </c>
      <c r="E99" s="17">
        <v>10</v>
      </c>
      <c r="F99" s="17">
        <v>7</v>
      </c>
      <c r="G99" s="63">
        <f t="shared" si="8"/>
        <v>5.333333333333333</v>
      </c>
      <c r="H99" s="17">
        <v>8</v>
      </c>
      <c r="I99" s="17">
        <v>7</v>
      </c>
      <c r="J99" s="63">
        <f t="shared" si="9"/>
        <v>3.75</v>
      </c>
      <c r="K99" s="17">
        <v>9.5</v>
      </c>
      <c r="L99" s="17">
        <v>9</v>
      </c>
      <c r="M99" s="17">
        <v>12</v>
      </c>
      <c r="N99" s="63">
        <f t="shared" si="10"/>
        <v>10.166666666666666</v>
      </c>
      <c r="O99" s="62">
        <f t="shared" si="7"/>
        <v>19.3</v>
      </c>
      <c r="P99" s="17">
        <v>19</v>
      </c>
      <c r="Q99" s="17"/>
      <c r="R99" s="17"/>
      <c r="S99" s="17">
        <v>17</v>
      </c>
      <c r="T99" s="17"/>
      <c r="U99" s="64">
        <f t="shared" si="11"/>
        <v>36</v>
      </c>
      <c r="V99" s="19">
        <f t="shared" si="12"/>
        <v>55</v>
      </c>
      <c r="W99" s="19"/>
      <c r="X99" s="19"/>
      <c r="Y99" s="25" t="str">
        <f t="shared" si="13"/>
        <v>C</v>
      </c>
      <c r="Z99"/>
    </row>
    <row r="100" spans="1:26" s="4" customFormat="1" ht="35.1" customHeight="1">
      <c r="A100" s="16">
        <v>86</v>
      </c>
      <c r="B100" s="72" t="s">
        <v>233</v>
      </c>
      <c r="C100" s="73" t="s">
        <v>234</v>
      </c>
      <c r="D100" s="17">
        <v>15.5</v>
      </c>
      <c r="E100" s="17">
        <v>8</v>
      </c>
      <c r="F100" s="17">
        <v>8.5</v>
      </c>
      <c r="G100" s="63">
        <f t="shared" si="8"/>
        <v>5.3888888888888893</v>
      </c>
      <c r="H100" s="17">
        <v>7</v>
      </c>
      <c r="I100" s="17">
        <v>8</v>
      </c>
      <c r="J100" s="63">
        <f t="shared" si="9"/>
        <v>3.75</v>
      </c>
      <c r="K100" s="17">
        <v>9.5</v>
      </c>
      <c r="L100" s="17">
        <v>9.5</v>
      </c>
      <c r="M100" s="17">
        <v>9</v>
      </c>
      <c r="N100" s="63">
        <f t="shared" si="10"/>
        <v>9.3333333333333339</v>
      </c>
      <c r="O100" s="62">
        <f t="shared" si="7"/>
        <v>18.5</v>
      </c>
      <c r="P100" s="17"/>
      <c r="Q100" s="17"/>
      <c r="R100" s="17"/>
      <c r="S100" s="17"/>
      <c r="T100" s="17"/>
      <c r="U100" s="64" t="str">
        <f t="shared" si="11"/>
        <v/>
      </c>
      <c r="V100" s="19">
        <f t="shared" si="12"/>
        <v>19</v>
      </c>
      <c r="W100" s="19"/>
      <c r="X100" s="19"/>
      <c r="Y100" s="25" t="str">
        <f t="shared" si="13"/>
        <v/>
      </c>
      <c r="Z100"/>
    </row>
    <row r="101" spans="1:26" s="4" customFormat="1" ht="35.1" customHeight="1">
      <c r="A101" s="16">
        <v>87</v>
      </c>
      <c r="B101" s="72" t="s">
        <v>235</v>
      </c>
      <c r="C101" s="73" t="s">
        <v>236</v>
      </c>
      <c r="D101" s="17">
        <v>23</v>
      </c>
      <c r="E101" s="17">
        <v>10</v>
      </c>
      <c r="F101" s="17">
        <v>9</v>
      </c>
      <c r="G101" s="63">
        <f t="shared" si="8"/>
        <v>6.7777777777777777</v>
      </c>
      <c r="H101" s="17">
        <v>7</v>
      </c>
      <c r="I101" s="17">
        <v>8</v>
      </c>
      <c r="J101" s="63">
        <f t="shared" si="9"/>
        <v>3.75</v>
      </c>
      <c r="K101" s="17">
        <v>10</v>
      </c>
      <c r="L101" s="17">
        <v>10.5</v>
      </c>
      <c r="M101" s="17">
        <v>11</v>
      </c>
      <c r="N101" s="63">
        <f t="shared" si="10"/>
        <v>10.5</v>
      </c>
      <c r="O101" s="62">
        <f t="shared" si="7"/>
        <v>21</v>
      </c>
      <c r="P101" s="17">
        <v>12</v>
      </c>
      <c r="Q101" s="17">
        <v>11</v>
      </c>
      <c r="R101" s="17"/>
      <c r="S101" s="17"/>
      <c r="T101" s="17">
        <v>15</v>
      </c>
      <c r="U101" s="64">
        <f t="shared" si="11"/>
        <v>38</v>
      </c>
      <c r="V101" s="19">
        <f t="shared" si="12"/>
        <v>59</v>
      </c>
      <c r="W101" s="19"/>
      <c r="X101" s="19"/>
      <c r="Y101" s="25" t="str">
        <f t="shared" si="13"/>
        <v>C</v>
      </c>
      <c r="Z101"/>
    </row>
    <row r="102" spans="1:26" s="4" customFormat="1" ht="35.1" customHeight="1">
      <c r="A102" s="16">
        <v>88</v>
      </c>
      <c r="B102" s="72" t="s">
        <v>237</v>
      </c>
      <c r="C102" s="73" t="s">
        <v>238</v>
      </c>
      <c r="D102" s="17">
        <v>26</v>
      </c>
      <c r="E102" s="17">
        <v>11</v>
      </c>
      <c r="F102" s="17">
        <v>11</v>
      </c>
      <c r="G102" s="63">
        <f t="shared" si="8"/>
        <v>7.7777777777777786</v>
      </c>
      <c r="H102" s="17">
        <v>7</v>
      </c>
      <c r="I102" s="17">
        <v>7</v>
      </c>
      <c r="J102" s="63">
        <f t="shared" si="9"/>
        <v>3.5</v>
      </c>
      <c r="K102" s="17">
        <v>9.5</v>
      </c>
      <c r="L102" s="17">
        <v>9</v>
      </c>
      <c r="M102" s="17">
        <v>10</v>
      </c>
      <c r="N102" s="63">
        <f t="shared" si="10"/>
        <v>9.5</v>
      </c>
      <c r="O102" s="62">
        <f t="shared" si="7"/>
        <v>20.8</v>
      </c>
      <c r="P102" s="17">
        <v>19</v>
      </c>
      <c r="Q102" s="17">
        <v>15</v>
      </c>
      <c r="R102" s="17"/>
      <c r="S102" s="17"/>
      <c r="T102" s="17">
        <v>18</v>
      </c>
      <c r="U102" s="64">
        <f t="shared" si="11"/>
        <v>52</v>
      </c>
      <c r="V102" s="19">
        <f t="shared" si="12"/>
        <v>73</v>
      </c>
      <c r="W102" s="19"/>
      <c r="X102" s="19"/>
      <c r="Y102" s="25" t="str">
        <f t="shared" si="13"/>
        <v>A</v>
      </c>
      <c r="Z102"/>
    </row>
    <row r="103" spans="1:26" s="4" customFormat="1" ht="35.1" customHeight="1">
      <c r="A103" s="16">
        <v>89</v>
      </c>
      <c r="B103" s="72" t="s">
        <v>239</v>
      </c>
      <c r="C103" s="73" t="s">
        <v>240</v>
      </c>
      <c r="D103" s="17">
        <v>18</v>
      </c>
      <c r="E103" s="17">
        <v>10</v>
      </c>
      <c r="F103" s="17">
        <v>10</v>
      </c>
      <c r="G103" s="63">
        <f t="shared" si="8"/>
        <v>6.4444444444444438</v>
      </c>
      <c r="H103" s="17">
        <v>6</v>
      </c>
      <c r="I103" s="17">
        <v>8</v>
      </c>
      <c r="J103" s="63">
        <f t="shared" si="9"/>
        <v>3.5</v>
      </c>
      <c r="K103" s="17">
        <v>10</v>
      </c>
      <c r="L103" s="17">
        <v>10.5</v>
      </c>
      <c r="M103" s="17">
        <v>11</v>
      </c>
      <c r="N103" s="63">
        <f t="shared" si="10"/>
        <v>10.5</v>
      </c>
      <c r="O103" s="62">
        <f t="shared" si="7"/>
        <v>20.399999999999999</v>
      </c>
      <c r="P103" s="17">
        <v>18</v>
      </c>
      <c r="Q103" s="17"/>
      <c r="R103" s="17">
        <v>15</v>
      </c>
      <c r="S103" s="17"/>
      <c r="T103" s="17">
        <v>14</v>
      </c>
      <c r="U103" s="64">
        <f t="shared" si="11"/>
        <v>47</v>
      </c>
      <c r="V103" s="19">
        <f t="shared" si="12"/>
        <v>67</v>
      </c>
      <c r="W103" s="19"/>
      <c r="X103" s="19"/>
      <c r="Y103" s="25" t="str">
        <f t="shared" si="13"/>
        <v>B</v>
      </c>
      <c r="Z103"/>
    </row>
    <row r="104" spans="1:26" s="4" customFormat="1" ht="35.1" customHeight="1">
      <c r="A104" s="16">
        <v>90</v>
      </c>
      <c r="B104" s="72" t="s">
        <v>241</v>
      </c>
      <c r="C104" s="73" t="s">
        <v>242</v>
      </c>
      <c r="D104" s="17">
        <v>16</v>
      </c>
      <c r="E104" s="17">
        <v>11</v>
      </c>
      <c r="F104" s="17">
        <v>11</v>
      </c>
      <c r="G104" s="63">
        <f t="shared" si="8"/>
        <v>6.666666666666667</v>
      </c>
      <c r="H104" s="17">
        <v>8</v>
      </c>
      <c r="I104" s="17">
        <v>7</v>
      </c>
      <c r="J104" s="63">
        <f t="shared" si="9"/>
        <v>3.75</v>
      </c>
      <c r="K104" s="17">
        <v>10</v>
      </c>
      <c r="L104" s="17">
        <v>9</v>
      </c>
      <c r="M104" s="17">
        <v>11</v>
      </c>
      <c r="N104" s="63">
        <f t="shared" si="10"/>
        <v>10</v>
      </c>
      <c r="O104" s="62">
        <f t="shared" si="7"/>
        <v>20.399999999999999</v>
      </c>
      <c r="P104" s="17">
        <v>19</v>
      </c>
      <c r="Q104" s="17"/>
      <c r="R104" s="17">
        <v>9</v>
      </c>
      <c r="S104" s="17">
        <v>17</v>
      </c>
      <c r="T104" s="17"/>
      <c r="U104" s="64">
        <f t="shared" si="11"/>
        <v>45</v>
      </c>
      <c r="V104" s="19">
        <f t="shared" si="12"/>
        <v>65</v>
      </c>
      <c r="W104" s="19"/>
      <c r="X104" s="19"/>
      <c r="Y104" s="25" t="str">
        <f t="shared" si="13"/>
        <v>B</v>
      </c>
      <c r="Z104"/>
    </row>
    <row r="105" spans="1:26" s="4" customFormat="1" ht="35.1" customHeight="1">
      <c r="A105" s="16">
        <v>91</v>
      </c>
      <c r="B105" s="72" t="s">
        <v>243</v>
      </c>
      <c r="C105" s="73" t="s">
        <v>244</v>
      </c>
      <c r="D105" s="17">
        <v>10</v>
      </c>
      <c r="E105" s="17">
        <v>5</v>
      </c>
      <c r="F105" s="17">
        <v>6</v>
      </c>
      <c r="G105" s="63">
        <f t="shared" si="8"/>
        <v>3.5555555555555554</v>
      </c>
      <c r="H105" s="17">
        <v>6</v>
      </c>
      <c r="I105" s="17">
        <v>8</v>
      </c>
      <c r="J105" s="63">
        <f t="shared" si="9"/>
        <v>3.5</v>
      </c>
      <c r="K105" s="17">
        <v>9.5</v>
      </c>
      <c r="L105" s="17">
        <v>9</v>
      </c>
      <c r="M105" s="17">
        <v>12</v>
      </c>
      <c r="N105" s="63">
        <f t="shared" si="10"/>
        <v>10.166666666666666</v>
      </c>
      <c r="O105" s="62">
        <f t="shared" si="7"/>
        <v>17.2</v>
      </c>
      <c r="P105" s="17">
        <v>15</v>
      </c>
      <c r="Q105" s="17"/>
      <c r="R105" s="17">
        <v>13</v>
      </c>
      <c r="S105" s="17">
        <v>14</v>
      </c>
      <c r="T105" s="17"/>
      <c r="U105" s="64">
        <f t="shared" si="11"/>
        <v>42</v>
      </c>
      <c r="V105" s="19">
        <f t="shared" si="12"/>
        <v>59</v>
      </c>
      <c r="W105" s="19"/>
      <c r="X105" s="19"/>
      <c r="Y105" s="25" t="str">
        <f t="shared" si="13"/>
        <v>C</v>
      </c>
      <c r="Z105"/>
    </row>
    <row r="106" spans="1:26" s="4" customFormat="1" ht="35.1" customHeight="1">
      <c r="A106" s="16">
        <v>92</v>
      </c>
      <c r="B106" s="72" t="s">
        <v>245</v>
      </c>
      <c r="C106" s="73" t="s">
        <v>246</v>
      </c>
      <c r="D106" s="17">
        <v>14.5</v>
      </c>
      <c r="E106" s="17">
        <v>8</v>
      </c>
      <c r="F106" s="17">
        <v>8</v>
      </c>
      <c r="G106" s="63">
        <f t="shared" si="8"/>
        <v>5.1666666666666661</v>
      </c>
      <c r="H106" s="17">
        <v>8</v>
      </c>
      <c r="I106" s="17">
        <v>7</v>
      </c>
      <c r="J106" s="63">
        <f t="shared" si="9"/>
        <v>3.75</v>
      </c>
      <c r="K106" s="17">
        <v>9.5</v>
      </c>
      <c r="L106" s="17">
        <v>9</v>
      </c>
      <c r="M106" s="17">
        <v>12</v>
      </c>
      <c r="N106" s="63">
        <f t="shared" si="10"/>
        <v>10.166666666666666</v>
      </c>
      <c r="O106" s="62">
        <f t="shared" si="7"/>
        <v>19.100000000000001</v>
      </c>
      <c r="P106" s="17"/>
      <c r="Q106" s="17"/>
      <c r="R106" s="17"/>
      <c r="S106" s="17"/>
      <c r="T106" s="17"/>
      <c r="U106" s="64" t="str">
        <f t="shared" si="11"/>
        <v/>
      </c>
      <c r="V106" s="19">
        <f t="shared" si="12"/>
        <v>19</v>
      </c>
      <c r="W106" s="19"/>
      <c r="X106" s="19"/>
      <c r="Y106" s="25" t="str">
        <f t="shared" si="13"/>
        <v/>
      </c>
      <c r="Z106"/>
    </row>
    <row r="107" spans="1:26" s="4" customFormat="1" ht="35.1" customHeight="1">
      <c r="A107" s="16">
        <v>93</v>
      </c>
      <c r="B107" s="72" t="s">
        <v>247</v>
      </c>
      <c r="C107" s="73" t="s">
        <v>248</v>
      </c>
      <c r="D107" s="17">
        <v>13</v>
      </c>
      <c r="E107" s="17">
        <v>4.5</v>
      </c>
      <c r="F107" s="17">
        <v>4</v>
      </c>
      <c r="G107" s="63">
        <f t="shared" si="8"/>
        <v>3.3333333333333335</v>
      </c>
      <c r="H107" s="17">
        <v>7</v>
      </c>
      <c r="I107" s="17">
        <v>7</v>
      </c>
      <c r="J107" s="63">
        <f t="shared" si="9"/>
        <v>3.5</v>
      </c>
      <c r="K107" s="17">
        <v>9.5</v>
      </c>
      <c r="L107" s="17">
        <v>9</v>
      </c>
      <c r="M107" s="17">
        <v>10</v>
      </c>
      <c r="N107" s="63">
        <f t="shared" si="10"/>
        <v>9.5</v>
      </c>
      <c r="O107" s="62">
        <f t="shared" si="7"/>
        <v>16.3</v>
      </c>
      <c r="P107" s="17"/>
      <c r="Q107" s="17"/>
      <c r="R107" s="17"/>
      <c r="S107" s="17"/>
      <c r="T107" s="17"/>
      <c r="U107" s="64" t="str">
        <f t="shared" si="11"/>
        <v/>
      </c>
      <c r="V107" s="19">
        <f t="shared" si="12"/>
        <v>16</v>
      </c>
      <c r="W107" s="19"/>
      <c r="X107" s="19"/>
      <c r="Y107" s="25" t="str">
        <f t="shared" si="13"/>
        <v/>
      </c>
      <c r="Z107"/>
    </row>
    <row r="108" spans="1:26" s="4" customFormat="1" ht="35.1" customHeight="1">
      <c r="A108" s="16">
        <v>94</v>
      </c>
      <c r="B108" s="72" t="s">
        <v>249</v>
      </c>
      <c r="C108" s="73" t="s">
        <v>250</v>
      </c>
      <c r="D108" s="17">
        <v>26</v>
      </c>
      <c r="E108" s="17">
        <v>7</v>
      </c>
      <c r="F108" s="17">
        <v>8</v>
      </c>
      <c r="G108" s="63">
        <f t="shared" si="8"/>
        <v>6.2222222222222223</v>
      </c>
      <c r="H108" s="17">
        <v>8</v>
      </c>
      <c r="I108" s="17">
        <v>8</v>
      </c>
      <c r="J108" s="63">
        <f t="shared" si="9"/>
        <v>4</v>
      </c>
      <c r="K108" s="17">
        <v>10</v>
      </c>
      <c r="L108" s="17">
        <v>10</v>
      </c>
      <c r="M108" s="17">
        <v>9.5</v>
      </c>
      <c r="N108" s="63">
        <f t="shared" si="10"/>
        <v>9.8333333333333339</v>
      </c>
      <c r="O108" s="62">
        <f t="shared" si="7"/>
        <v>20.100000000000001</v>
      </c>
      <c r="P108" s="17">
        <v>21</v>
      </c>
      <c r="Q108" s="17">
        <v>20</v>
      </c>
      <c r="R108" s="17"/>
      <c r="S108" s="17">
        <v>17</v>
      </c>
      <c r="T108" s="17"/>
      <c r="U108" s="64">
        <f t="shared" si="11"/>
        <v>58</v>
      </c>
      <c r="V108" s="19">
        <f t="shared" si="12"/>
        <v>78</v>
      </c>
      <c r="W108" s="19"/>
      <c r="X108" s="19"/>
      <c r="Y108" s="25" t="str">
        <f t="shared" si="13"/>
        <v>A</v>
      </c>
      <c r="Z108"/>
    </row>
    <row r="109" spans="1:26" s="4" customFormat="1" ht="35.1" customHeight="1">
      <c r="A109" s="16">
        <v>95</v>
      </c>
      <c r="B109" s="72" t="s">
        <v>251</v>
      </c>
      <c r="C109" s="73" t="s">
        <v>252</v>
      </c>
      <c r="D109" s="17">
        <v>3</v>
      </c>
      <c r="E109" s="17">
        <v>8</v>
      </c>
      <c r="F109" s="17">
        <v>8</v>
      </c>
      <c r="G109" s="63">
        <f t="shared" si="8"/>
        <v>3.888888888888888</v>
      </c>
      <c r="H109" s="17">
        <v>0</v>
      </c>
      <c r="I109" s="17">
        <v>0</v>
      </c>
      <c r="J109" s="63">
        <f t="shared" si="9"/>
        <v>0</v>
      </c>
      <c r="K109" s="17">
        <v>11</v>
      </c>
      <c r="L109" s="17">
        <v>12</v>
      </c>
      <c r="M109" s="17">
        <v>10</v>
      </c>
      <c r="N109" s="63">
        <f t="shared" si="10"/>
        <v>10.999999999999998</v>
      </c>
      <c r="O109" s="62">
        <f t="shared" si="7"/>
        <v>14.9</v>
      </c>
      <c r="P109" s="17">
        <v>5</v>
      </c>
      <c r="Q109" s="17">
        <v>13</v>
      </c>
      <c r="R109" s="17"/>
      <c r="S109" s="17"/>
      <c r="T109" s="17">
        <v>16</v>
      </c>
      <c r="U109" s="64">
        <f t="shared" si="11"/>
        <v>34</v>
      </c>
      <c r="V109" s="19">
        <f t="shared" si="12"/>
        <v>49</v>
      </c>
      <c r="W109" s="19"/>
      <c r="X109" s="19"/>
      <c r="Y109" s="25" t="str">
        <f t="shared" si="13"/>
        <v>D</v>
      </c>
      <c r="Z109"/>
    </row>
    <row r="110" spans="1:26" s="4" customFormat="1" ht="35.1" customHeight="1">
      <c r="A110" s="16">
        <v>96</v>
      </c>
      <c r="B110" s="72" t="s">
        <v>253</v>
      </c>
      <c r="C110" s="73" t="s">
        <v>254</v>
      </c>
      <c r="D110" s="17">
        <v>13</v>
      </c>
      <c r="E110" s="17">
        <v>7.5</v>
      </c>
      <c r="F110" s="17">
        <v>6</v>
      </c>
      <c r="G110" s="63">
        <f t="shared" si="8"/>
        <v>4.4444444444444455</v>
      </c>
      <c r="H110" s="17">
        <v>7</v>
      </c>
      <c r="I110" s="17">
        <v>8</v>
      </c>
      <c r="J110" s="63">
        <f t="shared" si="9"/>
        <v>3.75</v>
      </c>
      <c r="K110" s="17">
        <v>9.5</v>
      </c>
      <c r="L110" s="17">
        <v>9</v>
      </c>
      <c r="M110" s="17">
        <v>10</v>
      </c>
      <c r="N110" s="63">
        <f t="shared" si="10"/>
        <v>9.5</v>
      </c>
      <c r="O110" s="62">
        <f t="shared" si="7"/>
        <v>17.7</v>
      </c>
      <c r="P110" s="17">
        <v>24</v>
      </c>
      <c r="Q110" s="17">
        <v>11</v>
      </c>
      <c r="R110" s="17"/>
      <c r="S110" s="17"/>
      <c r="T110" s="17">
        <v>16</v>
      </c>
      <c r="U110" s="64">
        <f t="shared" si="11"/>
        <v>51</v>
      </c>
      <c r="V110" s="19">
        <f t="shared" si="12"/>
        <v>69</v>
      </c>
      <c r="W110" s="19"/>
      <c r="X110" s="19"/>
      <c r="Y110" s="25" t="str">
        <f t="shared" si="13"/>
        <v>B</v>
      </c>
      <c r="Z110"/>
    </row>
    <row r="111" spans="1:26" s="4" customFormat="1" ht="35.1" customHeight="1">
      <c r="A111" s="16">
        <v>97</v>
      </c>
      <c r="B111" s="72" t="s">
        <v>255</v>
      </c>
      <c r="C111" s="73" t="s">
        <v>256</v>
      </c>
      <c r="D111" s="17">
        <v>9.5</v>
      </c>
      <c r="E111" s="17">
        <v>0</v>
      </c>
      <c r="F111" s="17">
        <v>0</v>
      </c>
      <c r="G111" s="63">
        <f t="shared" si="8"/>
        <v>1.0555555555555556</v>
      </c>
      <c r="H111" s="17">
        <v>0</v>
      </c>
      <c r="I111" s="17">
        <v>0</v>
      </c>
      <c r="J111" s="63">
        <f t="shared" si="9"/>
        <v>0</v>
      </c>
      <c r="K111" s="17">
        <v>10</v>
      </c>
      <c r="L111" s="17">
        <v>9</v>
      </c>
      <c r="M111" s="17">
        <v>12</v>
      </c>
      <c r="N111" s="63">
        <f t="shared" si="10"/>
        <v>10.333333333333332</v>
      </c>
      <c r="O111" s="62">
        <f t="shared" si="7"/>
        <v>11.4</v>
      </c>
      <c r="P111" s="17">
        <v>9</v>
      </c>
      <c r="Q111" s="17">
        <v>10</v>
      </c>
      <c r="R111" s="17"/>
      <c r="S111" s="17">
        <v>17</v>
      </c>
      <c r="T111" s="17"/>
      <c r="U111" s="64">
        <f t="shared" si="11"/>
        <v>36</v>
      </c>
      <c r="V111" s="19">
        <f t="shared" si="12"/>
        <v>47</v>
      </c>
      <c r="W111" s="19"/>
      <c r="X111" s="19"/>
      <c r="Y111" s="25" t="str">
        <f t="shared" si="13"/>
        <v>D</v>
      </c>
      <c r="Z111"/>
    </row>
    <row r="112" spans="1:26" s="4" customFormat="1" ht="35.1" customHeight="1">
      <c r="A112" s="16">
        <v>98</v>
      </c>
      <c r="B112" s="80" t="s">
        <v>268</v>
      </c>
      <c r="C112" s="76" t="s">
        <v>269</v>
      </c>
      <c r="D112" s="82">
        <v>26</v>
      </c>
      <c r="E112" s="79">
        <v>10</v>
      </c>
      <c r="F112" s="17">
        <v>11.5</v>
      </c>
      <c r="G112" s="63">
        <f>IF(COUNTA($D112:$F112)&gt;0,SUM($D112/$D$14,$E112/$E$14,$F112/$F$14)*$G$14/COUNTA($D112:$F112),0)</f>
        <v>7.666666666666667</v>
      </c>
      <c r="H112" s="17">
        <v>7</v>
      </c>
      <c r="I112" s="17">
        <v>8</v>
      </c>
      <c r="J112" s="63">
        <f>IF(COUNTA($H112:$I112)&gt;0,SUM($H112/$H$14,$I112/$I$14)*$J$14/COUNTA($H112:$I112),0)</f>
        <v>3.75</v>
      </c>
      <c r="K112" s="17">
        <v>12</v>
      </c>
      <c r="L112" s="17">
        <v>10</v>
      </c>
      <c r="M112" s="17">
        <v>11.5</v>
      </c>
      <c r="N112" s="63">
        <f>IF(COUNTA($K112:$M112)&gt;0,SUM($K112/$K$14,$L112/$L$14,$M112/$M$14)*$N$14/COUNTA($K112:$M112),0)</f>
        <v>11.166666666666666</v>
      </c>
      <c r="O112" s="62">
        <f>IF(ROUNDDOWN(SUM($G112,$J112,$N112,0.05),1)&gt;0,ROUNDDOWN(SUM($G112,$J112,$N112,0.05),1),"")</f>
        <v>22.6</v>
      </c>
      <c r="P112" s="17">
        <v>12</v>
      </c>
      <c r="Q112" s="17">
        <v>10</v>
      </c>
      <c r="R112" s="17"/>
      <c r="S112" s="17"/>
      <c r="T112" s="17">
        <v>11</v>
      </c>
      <c r="U112" s="64">
        <f>IF(OR(COUNTIF($P112:$T112,"&gt;0")=0,COUNTA($P$14)=0),"",(IF(COUNTA($Q112:$T112)&lt;=2,SUM($P112:$T112),IF(COUNTA($Q112:$T112)=3,SUM($P112:$T112)-MIN($Q112:$T112),SUM($P112:$T112)-MIN($Q112:$T112)-SMALL($Q112:$T112,2))))*7/(SUM($P$14:$R$14)/10))</f>
        <v>33</v>
      </c>
      <c r="V112" s="19">
        <f>IF(ROUNDDOWN(SUM($O112,$U112,0.5),0)&gt;0,ROUNDDOWN(SUM($O112,$U112,0.5),0),"")</f>
        <v>56</v>
      </c>
      <c r="W112" s="19"/>
      <c r="X112" s="19"/>
      <c r="Y112" s="25" t="str">
        <f>IF(AND(N112&lt;$N$14/2,COUNTIF($P112:$T112,"&gt;0")&gt;0),"FAIL LABS",IF(OR($U112=0,$U112=""),"",IF($V112&gt;=70,"A",IF($V112&gt;=60,"B",IF($V112&gt;=50,"C",IF($V112&gt;=40,"D","E"))))))</f>
        <v>C</v>
      </c>
      <c r="Z112"/>
    </row>
    <row r="113" spans="1:26" s="4" customFormat="1" ht="35.1" customHeight="1">
      <c r="A113" s="16">
        <v>99</v>
      </c>
      <c r="B113" s="72" t="s">
        <v>259</v>
      </c>
      <c r="C113" s="73" t="s">
        <v>260</v>
      </c>
      <c r="D113" s="17"/>
      <c r="E113" s="17"/>
      <c r="F113" s="17"/>
      <c r="G113" s="63">
        <f t="shared" si="8"/>
        <v>0</v>
      </c>
      <c r="H113" s="17">
        <v>0</v>
      </c>
      <c r="I113" s="17">
        <v>0</v>
      </c>
      <c r="J113" s="63">
        <f t="shared" si="9"/>
        <v>0</v>
      </c>
      <c r="K113" s="17"/>
      <c r="L113" s="17"/>
      <c r="M113" s="17"/>
      <c r="N113" s="63">
        <f t="shared" si="10"/>
        <v>0</v>
      </c>
      <c r="O113" s="62" t="str">
        <f t="shared" si="7"/>
        <v/>
      </c>
      <c r="P113" s="17"/>
      <c r="Q113" s="17"/>
      <c r="R113" s="17"/>
      <c r="S113" s="17"/>
      <c r="T113" s="17"/>
      <c r="U113" s="64" t="str">
        <f t="shared" si="11"/>
        <v/>
      </c>
      <c r="V113" s="19" t="str">
        <f t="shared" ref="V113:V117" si="14">IF(ROUNDDOWN(SUM($O113,$U113,0.5),0)&gt;0,ROUNDDOWN(SUM($O113,$U113,0.5),0),"")</f>
        <v/>
      </c>
      <c r="W113" s="19"/>
      <c r="X113" s="19"/>
      <c r="Y113" s="25" t="str">
        <f t="shared" ref="Y113:Y117" si="15">IF(AND(N113&lt;$N$14/2,COUNTIF($P113:$T113,"&gt;0")&gt;0),"FAIL LABS",IF(OR($U113=0,$U113=""),"",IF($V113&gt;=70,"A",IF($V113&gt;=60,"B",IF($V113&gt;=50,"C",IF($V113&gt;=40,"D","E"))))))</f>
        <v/>
      </c>
      <c r="Z113"/>
    </row>
    <row r="114" spans="1:26" s="4" customFormat="1" ht="35.1" customHeight="1">
      <c r="A114" s="16">
        <v>100</v>
      </c>
      <c r="B114" s="72" t="s">
        <v>261</v>
      </c>
      <c r="C114" s="73" t="s">
        <v>262</v>
      </c>
      <c r="D114" s="17">
        <v>12</v>
      </c>
      <c r="E114" s="17">
        <v>12</v>
      </c>
      <c r="F114" s="17">
        <v>12</v>
      </c>
      <c r="G114" s="63">
        <f t="shared" si="8"/>
        <v>6.666666666666667</v>
      </c>
      <c r="H114" s="17">
        <v>8</v>
      </c>
      <c r="I114" s="17">
        <v>7</v>
      </c>
      <c r="J114" s="63">
        <f t="shared" si="9"/>
        <v>3.75</v>
      </c>
      <c r="K114" s="17">
        <v>10</v>
      </c>
      <c r="L114" s="17">
        <v>9</v>
      </c>
      <c r="M114" s="17">
        <v>11</v>
      </c>
      <c r="N114" s="63">
        <f t="shared" si="10"/>
        <v>10</v>
      </c>
      <c r="O114" s="62">
        <f t="shared" si="7"/>
        <v>20.399999999999999</v>
      </c>
      <c r="P114" s="17">
        <v>16</v>
      </c>
      <c r="Q114" s="17">
        <v>17</v>
      </c>
      <c r="R114" s="17"/>
      <c r="S114" s="17"/>
      <c r="T114" s="17">
        <v>15</v>
      </c>
      <c r="U114" s="64">
        <f t="shared" si="11"/>
        <v>48</v>
      </c>
      <c r="V114" s="19">
        <f t="shared" si="14"/>
        <v>68</v>
      </c>
      <c r="W114" s="19"/>
      <c r="X114" s="19"/>
      <c r="Y114" s="25" t="str">
        <f t="shared" si="15"/>
        <v>B</v>
      </c>
      <c r="Z114"/>
    </row>
    <row r="115" spans="1:26" s="4" customFormat="1" ht="35.1" customHeight="1">
      <c r="A115" s="16">
        <v>101</v>
      </c>
      <c r="B115" s="80" t="s">
        <v>263</v>
      </c>
      <c r="C115" s="76" t="s">
        <v>264</v>
      </c>
      <c r="D115" s="81"/>
      <c r="E115" s="17"/>
      <c r="F115" s="17"/>
      <c r="G115" s="63">
        <f t="shared" si="8"/>
        <v>0</v>
      </c>
      <c r="H115" s="17"/>
      <c r="I115" s="17"/>
      <c r="J115" s="63">
        <f t="shared" si="9"/>
        <v>0</v>
      </c>
      <c r="K115" s="17"/>
      <c r="L115" s="17"/>
      <c r="M115" s="17"/>
      <c r="N115" s="63">
        <f t="shared" si="10"/>
        <v>0</v>
      </c>
      <c r="O115" s="62" t="str">
        <f t="shared" si="7"/>
        <v/>
      </c>
      <c r="P115" s="17"/>
      <c r="Q115" s="17"/>
      <c r="R115" s="17"/>
      <c r="S115" s="17"/>
      <c r="T115" s="17"/>
      <c r="U115" s="64" t="str">
        <f t="shared" si="11"/>
        <v/>
      </c>
      <c r="V115" s="19" t="str">
        <f t="shared" si="14"/>
        <v/>
      </c>
      <c r="W115" s="19"/>
      <c r="X115" s="19"/>
      <c r="Y115" s="25" t="str">
        <f t="shared" si="15"/>
        <v/>
      </c>
      <c r="Z115"/>
    </row>
    <row r="116" spans="1:26" s="4" customFormat="1" ht="35.1" customHeight="1">
      <c r="A116" s="16">
        <v>102</v>
      </c>
      <c r="B116" s="72" t="s">
        <v>257</v>
      </c>
      <c r="C116" s="73" t="s">
        <v>258</v>
      </c>
      <c r="D116" s="82">
        <v>19</v>
      </c>
      <c r="E116" s="79">
        <v>10</v>
      </c>
      <c r="F116" s="17">
        <v>9</v>
      </c>
      <c r="G116" s="63">
        <f>IF(COUNTA($D116:$F116)&gt;0,SUM($D116/$D$14,$E116/$E$14,$F116/$F$14)*$G$14/COUNTA($D116:$F116),0)</f>
        <v>6.333333333333333</v>
      </c>
      <c r="H116" s="17">
        <v>7</v>
      </c>
      <c r="I116" s="17">
        <v>9</v>
      </c>
      <c r="J116" s="63">
        <f>IF(COUNTA($H116:$I116)&gt;0,SUM($H116/$H$14,$I116/$I$14)*$J$14/COUNTA($H116:$I116),0)</f>
        <v>4</v>
      </c>
      <c r="K116" s="17">
        <v>12</v>
      </c>
      <c r="L116" s="17">
        <v>10</v>
      </c>
      <c r="M116" s="17">
        <v>11.5</v>
      </c>
      <c r="N116" s="63">
        <f>IF(COUNTA($K116:$M116)&gt;0,SUM($K116/$K$14,$L116/$L$14,$M116/$M$14)*$N$14/COUNTA($K116:$M116),0)</f>
        <v>11.166666666666666</v>
      </c>
      <c r="O116" s="62">
        <f>IF(ROUNDDOWN(SUM($G116,$J116,$N116,0.05),1)&gt;0,ROUNDDOWN(SUM($G116,$J116,$N116,0.05),1),"")</f>
        <v>21.5</v>
      </c>
      <c r="P116" s="17"/>
      <c r="Q116" s="17"/>
      <c r="R116" s="17"/>
      <c r="S116" s="17"/>
      <c r="T116" s="17"/>
      <c r="U116" s="64" t="str">
        <f>IF(OR(COUNTIF($P116:$T116,"&gt;0")=0,COUNTA($P$14)=0),"",(IF(COUNTA($Q116:$T116)&lt;=2,SUM($P116:$T116),IF(COUNTA($Q116:$T116)=3,SUM($P116:$T116)-MIN($Q116:$T116),SUM($P116:$T116)-MIN($Q116:$T116)-SMALL($Q116:$T116,2))))*7/(SUM($P$14:$R$14)/10))</f>
        <v/>
      </c>
      <c r="V116" s="19">
        <f t="shared" si="14"/>
        <v>22</v>
      </c>
      <c r="W116" s="19"/>
      <c r="X116" s="19"/>
      <c r="Y116" s="25" t="str">
        <f t="shared" si="15"/>
        <v/>
      </c>
      <c r="Z116"/>
    </row>
    <row r="117" spans="1:26" s="4" customFormat="1" ht="35.1" customHeight="1">
      <c r="A117" s="16">
        <v>103</v>
      </c>
      <c r="B117" s="80" t="s">
        <v>274</v>
      </c>
      <c r="C117" s="72" t="s">
        <v>275</v>
      </c>
      <c r="D117" s="82">
        <v>12.5</v>
      </c>
      <c r="E117" s="79">
        <v>8</v>
      </c>
      <c r="F117" s="17">
        <v>7</v>
      </c>
      <c r="G117" s="63">
        <f>IF(COUNTA($D117:$F117)&gt;0,SUM($D117/$D$14,$E117/$E$14,$F117/$F$14)*$G$14/COUNTA($D117:$F117),0)</f>
        <v>4.7222222222222214</v>
      </c>
      <c r="H117" s="17">
        <v>6</v>
      </c>
      <c r="I117" s="17">
        <v>8</v>
      </c>
      <c r="J117" s="63">
        <f>IF(COUNTA($H117:$I117)&gt;0,SUM($H117/$H$14,$I117/$I$14)*$J$14/COUNTA($H117:$I117),0)</f>
        <v>3.5</v>
      </c>
      <c r="K117" s="17">
        <v>10</v>
      </c>
      <c r="L117" s="17">
        <v>10.5</v>
      </c>
      <c r="M117" s="17">
        <v>11</v>
      </c>
      <c r="N117" s="63">
        <f>IF(COUNTA($K117:$M117)&gt;0,SUM($K117/$K$14,$L117/$L$14,$M117/$M$14)*$N$14/COUNTA($K117:$M117),0)</f>
        <v>10.5</v>
      </c>
      <c r="O117" s="62">
        <f>IF(ROUNDDOWN(SUM($G117,$J117,$N117,0.05),1)&gt;0,ROUNDDOWN(SUM($G117,$J117,$N117,0.05),1),"")</f>
        <v>18.7</v>
      </c>
      <c r="P117" s="17">
        <v>22</v>
      </c>
      <c r="Q117" s="17">
        <v>10</v>
      </c>
      <c r="R117" s="17"/>
      <c r="S117" s="17">
        <v>12</v>
      </c>
      <c r="T117" s="17"/>
      <c r="U117" s="64">
        <f>IF(OR(COUNTIF($P117:$T117,"&gt;0")=0,COUNTA($P$14)=0),"",(IF(COUNTA($Q117:$T117)&lt;=2,SUM($P117:$T117),IF(COUNTA($Q117:$T117)=3,SUM($P117:$T117)-MIN($Q117:$T117),SUM($P117:$T117)-MIN($Q117:$T117)-SMALL($Q117:$T117,2))))*7/(SUM($P$14:$R$14)/10))</f>
        <v>44</v>
      </c>
      <c r="V117" s="19">
        <f t="shared" si="14"/>
        <v>63</v>
      </c>
      <c r="W117" s="19"/>
      <c r="X117" s="19"/>
      <c r="Y117" s="25" t="str">
        <f t="shared" si="15"/>
        <v>B</v>
      </c>
      <c r="Z117"/>
    </row>
    <row r="118" spans="1:26" s="4" customFormat="1" ht="35.1" customHeight="1">
      <c r="A118" s="16">
        <v>104</v>
      </c>
      <c r="B118" s="80" t="s">
        <v>270</v>
      </c>
      <c r="C118" s="76" t="s">
        <v>271</v>
      </c>
      <c r="D118" s="82">
        <v>10</v>
      </c>
      <c r="E118" s="79">
        <v>7</v>
      </c>
      <c r="F118" s="17">
        <v>7</v>
      </c>
      <c r="G118" s="63">
        <f>IF(COUNTA($D118:$F118)&gt;0,SUM($D118/$D$14,$E118/$E$14,$F118/$F$14)*$G$14/COUNTA($D118:$F118),0)</f>
        <v>4.2222222222222223</v>
      </c>
      <c r="H118" s="17">
        <v>0</v>
      </c>
      <c r="I118" s="17">
        <v>0</v>
      </c>
      <c r="J118" s="63">
        <f>IF(COUNTA($H118:$I118)&gt;0,SUM($H118/$H$14,$I118/$I$14)*$J$14/COUNTA($H118:$I118),0)</f>
        <v>0</v>
      </c>
      <c r="K118" s="17">
        <v>10</v>
      </c>
      <c r="L118" s="17">
        <v>9</v>
      </c>
      <c r="M118" s="17">
        <v>11</v>
      </c>
      <c r="N118" s="63">
        <f>IF(COUNTA($K118:$M118)&gt;0,SUM($K118/$K$14,$L118/$L$14,$M118/$M$14)*$N$14/COUNTA($K118:$M118),0)</f>
        <v>10</v>
      </c>
      <c r="O118" s="62">
        <f>IF(ROUNDDOWN(SUM($G118,$J118,$N118,0.05),1)&gt;0,ROUNDDOWN(SUM($G118,$J118,$N118,0.05),1),"")</f>
        <v>14.2</v>
      </c>
      <c r="P118" s="17">
        <v>13</v>
      </c>
      <c r="Q118" s="17">
        <v>11</v>
      </c>
      <c r="R118" s="17"/>
      <c r="S118" s="17">
        <v>11</v>
      </c>
      <c r="T118" s="17"/>
      <c r="U118" s="64">
        <f>IF(OR(COUNTIF($P118:$T118,"&gt;0")=0,COUNTA($P$14)=0),"",(IF(COUNTA($Q118:$T118)&lt;=2,SUM($P118:$T118),IF(COUNTA($Q118:$T118)=3,SUM($P118:$T118)-MIN($Q118:$T118),SUM($P118:$T118)-MIN($Q118:$T118)-SMALL($Q118:$T118,2))))*7/(SUM($P$14:$R$14)/10))</f>
        <v>35</v>
      </c>
      <c r="V118" s="19">
        <f>IF(ROUNDDOWN(SUM($O118,$U118,0.5),0)&gt;0,ROUNDDOWN(SUM($O118,$U118,0.5),0),"")</f>
        <v>49</v>
      </c>
      <c r="W118" s="19"/>
      <c r="X118" s="19"/>
      <c r="Y118" s="25" t="str">
        <f>IF(AND(N118&lt;$N$14/2,COUNTIF($P118:$T118,"&gt;0")&gt;0),"FAIL LABS",IF(OR($U118=0,$U118=""),"",IF($V118&gt;=70,"A",IF($V118&gt;=60,"B",IF($V118&gt;=50,"C",IF($V118&gt;=40,"D","E"))))))</f>
        <v>D</v>
      </c>
      <c r="Z118"/>
    </row>
    <row r="119" spans="1:26" s="4" customFormat="1" ht="34.799999999999997" customHeight="1">
      <c r="A119" s="83">
        <v>105</v>
      </c>
      <c r="B119" s="80" t="s">
        <v>276</v>
      </c>
      <c r="C119" s="76" t="s">
        <v>277</v>
      </c>
      <c r="D119" s="82"/>
      <c r="E119" s="79"/>
      <c r="F119" s="17"/>
      <c r="G119" s="63">
        <f t="shared" si="8"/>
        <v>0</v>
      </c>
      <c r="H119" s="17"/>
      <c r="I119" s="17"/>
      <c r="J119" s="63">
        <f t="shared" si="9"/>
        <v>0</v>
      </c>
      <c r="K119" s="17"/>
      <c r="L119" s="17"/>
      <c r="M119" s="17"/>
      <c r="N119" s="63">
        <f t="shared" si="10"/>
        <v>0</v>
      </c>
      <c r="O119" s="62" t="str">
        <f t="shared" si="7"/>
        <v/>
      </c>
      <c r="P119" s="17"/>
      <c r="Q119" s="17"/>
      <c r="R119" s="17"/>
      <c r="S119" s="17"/>
      <c r="T119" s="17"/>
      <c r="U119" s="64" t="str">
        <f t="shared" si="11"/>
        <v/>
      </c>
      <c r="V119" s="19" t="str">
        <f t="shared" si="12"/>
        <v/>
      </c>
      <c r="W119" s="19"/>
      <c r="X119" s="19"/>
      <c r="Y119" s="25" t="str">
        <f t="shared" si="13"/>
        <v/>
      </c>
      <c r="Z119"/>
    </row>
    <row r="120" spans="1:26" s="4" customFormat="1" ht="35.1" customHeight="1">
      <c r="A120" s="83">
        <v>106</v>
      </c>
      <c r="B120" s="80" t="s">
        <v>278</v>
      </c>
      <c r="C120" s="76" t="s">
        <v>279</v>
      </c>
      <c r="D120" s="82"/>
      <c r="E120" s="79"/>
      <c r="F120" s="17"/>
      <c r="G120" s="63">
        <f t="shared" si="8"/>
        <v>0</v>
      </c>
      <c r="H120" s="17"/>
      <c r="I120" s="17"/>
      <c r="J120" s="63">
        <f t="shared" si="9"/>
        <v>0</v>
      </c>
      <c r="K120" s="17"/>
      <c r="L120" s="17"/>
      <c r="M120" s="17"/>
      <c r="N120" s="63">
        <f t="shared" si="10"/>
        <v>0</v>
      </c>
      <c r="O120" s="62" t="str">
        <f t="shared" si="7"/>
        <v/>
      </c>
      <c r="P120" s="17"/>
      <c r="Q120" s="17"/>
      <c r="R120" s="17"/>
      <c r="S120" s="17"/>
      <c r="T120" s="17"/>
      <c r="U120" s="64" t="str">
        <f t="shared" si="11"/>
        <v/>
      </c>
      <c r="V120" s="19" t="str">
        <f t="shared" si="12"/>
        <v/>
      </c>
      <c r="W120" s="19"/>
      <c r="X120" s="19"/>
      <c r="Y120" s="25" t="str">
        <f t="shared" si="13"/>
        <v/>
      </c>
      <c r="Z120"/>
    </row>
    <row r="121" spans="1:26" s="4" customFormat="1" ht="35.1" customHeight="1">
      <c r="A121" s="83"/>
      <c r="B121" s="72"/>
      <c r="C121" s="72"/>
      <c r="D121" s="82"/>
      <c r="E121" s="79"/>
      <c r="F121" s="17"/>
      <c r="G121" s="63"/>
      <c r="H121" s="17"/>
      <c r="I121" s="17"/>
      <c r="J121" s="63"/>
      <c r="K121" s="17"/>
      <c r="L121" s="17"/>
      <c r="M121" s="17"/>
      <c r="N121" s="63"/>
      <c r="O121" s="62"/>
      <c r="P121" s="17"/>
      <c r="Q121" s="17"/>
      <c r="R121" s="17"/>
      <c r="S121" s="17"/>
      <c r="T121" s="17"/>
      <c r="U121" s="64"/>
      <c r="V121" s="19"/>
      <c r="W121" s="19"/>
      <c r="X121" s="19"/>
      <c r="Y121" s="25"/>
      <c r="Z121"/>
    </row>
    <row r="122" spans="1:26" s="4" customFormat="1" ht="35.1" customHeight="1">
      <c r="A122" s="99" t="s">
        <v>284</v>
      </c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1"/>
      <c r="Z122"/>
    </row>
    <row r="123" spans="1:26" s="4" customFormat="1" ht="33" customHeight="1">
      <c r="A123" s="83">
        <v>107</v>
      </c>
      <c r="B123" s="72" t="s">
        <v>280</v>
      </c>
      <c r="C123" s="72" t="s">
        <v>281</v>
      </c>
      <c r="D123" s="82"/>
      <c r="E123" s="84"/>
      <c r="F123" s="85"/>
      <c r="G123" s="86">
        <f t="shared" si="8"/>
        <v>0</v>
      </c>
      <c r="H123" s="85"/>
      <c r="I123" s="85"/>
      <c r="J123" s="86">
        <f t="shared" si="9"/>
        <v>0</v>
      </c>
      <c r="K123" s="85"/>
      <c r="L123" s="85"/>
      <c r="M123" s="85"/>
      <c r="N123" s="86">
        <f t="shared" si="10"/>
        <v>0</v>
      </c>
      <c r="O123" s="87" t="str">
        <f t="shared" si="7"/>
        <v/>
      </c>
      <c r="P123" s="85">
        <v>3</v>
      </c>
      <c r="Q123" s="85"/>
      <c r="R123" s="85"/>
      <c r="S123" s="85">
        <v>8</v>
      </c>
      <c r="T123" s="85"/>
      <c r="U123" s="88">
        <f t="shared" si="11"/>
        <v>11</v>
      </c>
      <c r="V123" s="89">
        <f t="shared" si="12"/>
        <v>11</v>
      </c>
      <c r="W123" s="89"/>
      <c r="X123" s="89"/>
      <c r="Y123" s="90" t="str">
        <f t="shared" si="13"/>
        <v>FAIL LABS</v>
      </c>
      <c r="Z123"/>
    </row>
    <row r="124" spans="1:26" s="4" customFormat="1" ht="33" customHeight="1">
      <c r="A124" s="83">
        <v>108</v>
      </c>
      <c r="B124" s="72" t="s">
        <v>282</v>
      </c>
      <c r="C124" s="72" t="s">
        <v>283</v>
      </c>
      <c r="D124" s="82"/>
      <c r="E124" s="79"/>
      <c r="F124" s="17"/>
      <c r="G124" s="63">
        <f t="shared" si="8"/>
        <v>0</v>
      </c>
      <c r="H124" s="17"/>
      <c r="I124" s="17"/>
      <c r="J124" s="63">
        <f t="shared" si="9"/>
        <v>0</v>
      </c>
      <c r="K124" s="17"/>
      <c r="L124" s="17"/>
      <c r="M124" s="17"/>
      <c r="N124" s="63">
        <f t="shared" si="10"/>
        <v>0</v>
      </c>
      <c r="O124" s="62" t="str">
        <f t="shared" si="7"/>
        <v/>
      </c>
      <c r="P124" s="17">
        <v>26</v>
      </c>
      <c r="Q124" s="17"/>
      <c r="R124" s="17">
        <v>9</v>
      </c>
      <c r="S124" s="17">
        <v>10</v>
      </c>
      <c r="T124" s="17"/>
      <c r="U124" s="64">
        <f t="shared" si="11"/>
        <v>45</v>
      </c>
      <c r="V124" s="19">
        <f t="shared" si="12"/>
        <v>45</v>
      </c>
      <c r="W124" s="19"/>
      <c r="X124" s="19"/>
      <c r="Y124" s="25" t="str">
        <f t="shared" si="13"/>
        <v>FAIL LABS</v>
      </c>
      <c r="Z124"/>
    </row>
    <row r="125" spans="1:26" ht="35.1" customHeight="1">
      <c r="A125" s="28"/>
      <c r="B125" s="29"/>
      <c r="C125" s="29"/>
      <c r="D125" s="28"/>
      <c r="E125" s="109" t="s">
        <v>31</v>
      </c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28"/>
      <c r="V125" s="55"/>
      <c r="W125" s="28"/>
      <c r="X125" s="28"/>
      <c r="Y125" s="28"/>
    </row>
    <row r="126" spans="1:26" ht="35.1" customHeight="1">
      <c r="A126" s="28"/>
      <c r="B126" s="30"/>
      <c r="C126" s="31"/>
      <c r="D126" s="104" t="s">
        <v>14</v>
      </c>
      <c r="E126" s="104"/>
      <c r="F126" s="32" t="s">
        <v>32</v>
      </c>
      <c r="G126" s="33" t="s">
        <v>33</v>
      </c>
      <c r="H126" s="34" t="s">
        <v>34</v>
      </c>
      <c r="I126" s="47" t="s">
        <v>35</v>
      </c>
      <c r="J126" s="47" t="s">
        <v>36</v>
      </c>
      <c r="K126" s="48"/>
      <c r="L126" s="40"/>
      <c r="M126" s="40"/>
      <c r="N126" s="40"/>
      <c r="O126" s="105" t="s">
        <v>37</v>
      </c>
      <c r="P126" s="105"/>
      <c r="Q126" s="96" t="s">
        <v>38</v>
      </c>
      <c r="R126" s="96"/>
      <c r="S126" s="97" t="s">
        <v>39</v>
      </c>
      <c r="T126" s="97"/>
      <c r="U126" s="28"/>
      <c r="V126" s="55"/>
      <c r="W126" s="28"/>
      <c r="X126" s="28"/>
      <c r="Y126" s="28"/>
    </row>
    <row r="127" spans="1:26" ht="35.1" customHeight="1">
      <c r="A127" s="28"/>
      <c r="B127" s="35"/>
      <c r="C127" s="28"/>
      <c r="D127" s="106" t="s">
        <v>40</v>
      </c>
      <c r="E127" s="106"/>
      <c r="F127" s="36">
        <f>COUNTIF($Y$15:$Y124,F$126)</f>
        <v>22</v>
      </c>
      <c r="G127" s="36">
        <f>COUNTIF($Y$15:$Y124,G$126)</f>
        <v>35</v>
      </c>
      <c r="H127" s="37">
        <f>COUNTIF($Y$15:$Y124,H$126)</f>
        <v>26</v>
      </c>
      <c r="I127" s="49">
        <f>COUNTIF($Y$15:$Y124,I$126)</f>
        <v>9</v>
      </c>
      <c r="J127" s="49">
        <f>COUNTIF($Y$15:$Y124,J$126)</f>
        <v>0</v>
      </c>
      <c r="K127" s="48"/>
      <c r="L127" s="40"/>
      <c r="M127" s="40"/>
      <c r="N127" s="40"/>
      <c r="O127" s="50" t="s">
        <v>41</v>
      </c>
      <c r="P127" s="33" t="s">
        <v>42</v>
      </c>
      <c r="Q127" s="56" t="s">
        <v>43</v>
      </c>
      <c r="R127" s="57" t="s">
        <v>44</v>
      </c>
      <c r="S127" s="98" t="s">
        <v>45</v>
      </c>
      <c r="T127" s="98"/>
      <c r="U127" s="28"/>
      <c r="V127" s="55"/>
      <c r="W127" s="28"/>
      <c r="X127" s="28"/>
      <c r="Y127" s="28"/>
    </row>
    <row r="128" spans="1:26" ht="35.1" customHeight="1">
      <c r="A128" s="28"/>
      <c r="B128" s="35"/>
      <c r="C128" s="28"/>
      <c r="D128" s="106" t="s">
        <v>46</v>
      </c>
      <c r="E128" s="106"/>
      <c r="F128" s="36"/>
      <c r="G128" s="36"/>
      <c r="H128" s="37"/>
      <c r="I128" s="49"/>
      <c r="J128" s="49"/>
      <c r="K128" s="48"/>
      <c r="L128" s="93" t="s">
        <v>47</v>
      </c>
      <c r="M128" s="93"/>
      <c r="N128" s="51" t="s">
        <v>40</v>
      </c>
      <c r="O128" s="52">
        <f>IF(SUM($O$15:$O124)&gt;0,AVERAGE($O$15:$O124),0)</f>
        <v>19.054999999999996</v>
      </c>
      <c r="P128" s="52">
        <f t="shared" ref="P128" si="16">$O128/30*100</f>
        <v>63.516666666666652</v>
      </c>
      <c r="Q128" s="52">
        <f>IF(SUM($U$15:$U124)&gt;0,AVERAGE($U$15:$U124),0)</f>
        <v>44.372340425531917</v>
      </c>
      <c r="R128" s="58">
        <f t="shared" ref="R128" si="17">$Q128/70*100</f>
        <v>63.389057750759882</v>
      </c>
      <c r="S128" s="95">
        <f>IF(SUM($V$15:$V124)&gt;0,AVERAGE($V$15:$V124),0)</f>
        <v>59.578431372549019</v>
      </c>
      <c r="T128" s="95"/>
      <c r="U128" s="28"/>
      <c r="V128" s="55"/>
      <c r="W128" s="28"/>
      <c r="X128" s="28"/>
      <c r="Y128" s="28"/>
    </row>
    <row r="129" spans="1:25" ht="35.1" customHeight="1">
      <c r="A129" s="28"/>
      <c r="B129" s="35"/>
      <c r="C129" s="35"/>
      <c r="D129" s="38"/>
      <c r="E129" s="39"/>
      <c r="F129" s="39"/>
      <c r="G129" s="39"/>
      <c r="H129" s="40"/>
      <c r="I129" s="40"/>
      <c r="J129" s="40"/>
      <c r="K129" s="48"/>
      <c r="L129" s="93"/>
      <c r="M129" s="93"/>
      <c r="N129" s="51" t="s">
        <v>48</v>
      </c>
      <c r="O129" s="52"/>
      <c r="P129" s="52"/>
      <c r="Q129" s="59"/>
      <c r="R129" s="58"/>
      <c r="S129" s="95"/>
      <c r="T129" s="95"/>
      <c r="U129" s="28"/>
      <c r="V129" s="55"/>
      <c r="W129" s="28"/>
      <c r="X129" s="28"/>
      <c r="Y129" s="28"/>
    </row>
    <row r="130" spans="1:25" ht="35.1" customHeight="1">
      <c r="A130" s="28"/>
      <c r="B130" s="35"/>
      <c r="C130" s="28"/>
      <c r="D130" s="41"/>
      <c r="E130" s="42"/>
      <c r="F130" s="43" t="s">
        <v>49</v>
      </c>
      <c r="G130" s="43" t="s">
        <v>50</v>
      </c>
      <c r="H130" s="39"/>
      <c r="I130" s="39"/>
      <c r="J130" s="40"/>
      <c r="K130" s="48"/>
      <c r="L130" s="93" t="s">
        <v>51</v>
      </c>
      <c r="M130" s="93"/>
      <c r="N130" s="51" t="s">
        <v>40</v>
      </c>
      <c r="O130" s="53">
        <f>MIN($O$15:$O124)</f>
        <v>5.3</v>
      </c>
      <c r="P130" s="52">
        <f>$O130/30*100</f>
        <v>17.666666666666668</v>
      </c>
      <c r="Q130" s="60">
        <f>MIN($U$15:$U124)</f>
        <v>11</v>
      </c>
      <c r="R130" s="58">
        <f>$Q130/70*100</f>
        <v>15.714285714285714</v>
      </c>
      <c r="S130" s="95">
        <f>MIN($V$15:$V124)</f>
        <v>5</v>
      </c>
      <c r="T130" s="95"/>
      <c r="U130" s="28"/>
      <c r="V130" s="55"/>
      <c r="W130" s="28"/>
      <c r="X130" s="28"/>
      <c r="Y130" s="28"/>
    </row>
    <row r="131" spans="1:25" ht="35.1" customHeight="1">
      <c r="A131" s="28"/>
      <c r="B131" s="35"/>
      <c r="C131" s="28"/>
      <c r="D131" s="104" t="s">
        <v>52</v>
      </c>
      <c r="E131" s="104"/>
      <c r="F131" s="44">
        <f>COUNTIF($V$15:$V$120,"&gt;=40")</f>
        <v>92</v>
      </c>
      <c r="G131" s="44"/>
      <c r="H131" s="39"/>
      <c r="I131" s="39"/>
      <c r="J131" s="40"/>
      <c r="K131" s="48"/>
      <c r="L131" s="93"/>
      <c r="M131" s="93"/>
      <c r="N131" s="51" t="s">
        <v>48</v>
      </c>
      <c r="O131" s="52"/>
      <c r="P131" s="52"/>
      <c r="Q131" s="61"/>
      <c r="R131" s="61"/>
      <c r="S131" s="94"/>
      <c r="T131" s="94"/>
      <c r="U131" s="28"/>
      <c r="V131" s="55"/>
      <c r="W131" s="28"/>
      <c r="X131" s="28"/>
      <c r="Y131" s="28"/>
    </row>
    <row r="132" spans="1:25" ht="35.1" customHeight="1">
      <c r="A132" s="28"/>
      <c r="B132" s="35"/>
      <c r="C132" s="28"/>
      <c r="D132" s="104" t="s">
        <v>53</v>
      </c>
      <c r="E132" s="104"/>
      <c r="F132" s="44">
        <f>COUNTIF($Y$15:$Y124,"E")</f>
        <v>0</v>
      </c>
      <c r="G132" s="44"/>
      <c r="H132" s="39"/>
      <c r="I132" s="39"/>
      <c r="J132" s="40"/>
      <c r="K132" s="54"/>
      <c r="L132" s="93" t="s">
        <v>54</v>
      </c>
      <c r="M132" s="93"/>
      <c r="N132" s="51" t="s">
        <v>40</v>
      </c>
      <c r="O132" s="52">
        <f>MAX($O$15:$O124)</f>
        <v>23.6</v>
      </c>
      <c r="P132" s="52">
        <f>$O132/30*100</f>
        <v>78.666666666666671</v>
      </c>
      <c r="Q132" s="52">
        <f>MAX($U$15:$U124)</f>
        <v>60</v>
      </c>
      <c r="R132" s="58">
        <f>$Q132/70*100</f>
        <v>85.714285714285708</v>
      </c>
      <c r="S132" s="95">
        <f>MAX($V$15:$V124)</f>
        <v>80</v>
      </c>
      <c r="T132" s="95"/>
      <c r="U132" s="28"/>
      <c r="V132" s="55"/>
      <c r="W132" s="28"/>
      <c r="X132" s="28"/>
      <c r="Y132" s="28"/>
    </row>
    <row r="133" spans="1:25" ht="35.1" customHeight="1">
      <c r="A133" s="28"/>
      <c r="B133" s="28"/>
      <c r="C133" s="45"/>
      <c r="D133" s="106" t="s">
        <v>55</v>
      </c>
      <c r="E133" s="106"/>
      <c r="F133" s="44">
        <f>COUNTA($B$15:$B124)-SUM(F127:J127)</f>
        <v>16</v>
      </c>
      <c r="G133" s="44"/>
      <c r="H133" s="39"/>
      <c r="I133" s="39"/>
      <c r="J133" s="39"/>
      <c r="K133" s="39"/>
      <c r="L133" s="93"/>
      <c r="M133" s="93"/>
      <c r="N133" s="51" t="s">
        <v>48</v>
      </c>
      <c r="O133" s="52"/>
      <c r="P133" s="52"/>
      <c r="Q133" s="59"/>
      <c r="R133" s="58"/>
      <c r="S133" s="95"/>
      <c r="T133" s="95"/>
      <c r="U133" s="28"/>
      <c r="V133" s="55"/>
      <c r="W133" s="28"/>
      <c r="X133" s="28"/>
      <c r="Y133" s="28"/>
    </row>
    <row r="134" spans="1:25" ht="35.1" customHeight="1">
      <c r="A134" s="28"/>
      <c r="B134" s="28"/>
      <c r="C134" s="45"/>
      <c r="D134" s="93" t="s">
        <v>18</v>
      </c>
      <c r="E134" s="93"/>
      <c r="F134" s="44">
        <f>SUM($F131:$F133)</f>
        <v>108</v>
      </c>
      <c r="G134" s="44"/>
      <c r="H134" s="39"/>
      <c r="I134" s="39"/>
      <c r="J134" s="39"/>
      <c r="K134" s="39"/>
      <c r="L134" s="93" t="s">
        <v>56</v>
      </c>
      <c r="M134" s="93"/>
      <c r="N134" s="51" t="s">
        <v>40</v>
      </c>
      <c r="O134" s="53">
        <f>IF(SUM($O$15:$O124)&gt;0,STDEV($O$15:$O124),0)</f>
        <v>2.7004068155922671</v>
      </c>
      <c r="P134" s="52">
        <f>$O134/30*100</f>
        <v>9.0013560519742235</v>
      </c>
      <c r="Q134" s="60">
        <f>IF(SUM($U$15:$U124),STDEV($U$15:$U124),0)</f>
        <v>8.8076628935436165</v>
      </c>
      <c r="R134" s="58">
        <f>$Q134/70*100</f>
        <v>12.582375562205167</v>
      </c>
      <c r="S134" s="95">
        <f>IF(SUM($V$15:$V124)&gt;0,STDEV($V$15:$V124),0)</f>
        <v>16.397558544732096</v>
      </c>
      <c r="T134" s="95"/>
      <c r="U134" s="28"/>
      <c r="V134" s="55"/>
      <c r="W134" s="28"/>
      <c r="X134" s="28"/>
      <c r="Y134" s="28"/>
    </row>
    <row r="135" spans="1:25" ht="35.1" customHeight="1">
      <c r="A135" s="28"/>
      <c r="B135" s="28"/>
      <c r="C135" s="45"/>
      <c r="D135" s="39"/>
      <c r="E135" s="39"/>
      <c r="F135" s="39"/>
      <c r="G135" s="46"/>
      <c r="H135" s="39"/>
      <c r="I135" s="39"/>
      <c r="J135" s="39"/>
      <c r="K135" s="39"/>
      <c r="L135" s="93"/>
      <c r="M135" s="93"/>
      <c r="N135" s="51" t="s">
        <v>48</v>
      </c>
      <c r="O135" s="52"/>
      <c r="P135" s="52"/>
      <c r="Q135" s="61"/>
      <c r="R135" s="61"/>
      <c r="S135" s="94"/>
      <c r="T135" s="94"/>
      <c r="U135" s="28"/>
      <c r="V135" s="55"/>
      <c r="W135" s="28"/>
      <c r="X135" s="28"/>
      <c r="Y135" s="28"/>
    </row>
  </sheetData>
  <mergeCells count="45">
    <mergeCell ref="A6:Y6"/>
    <mergeCell ref="A7:Y7"/>
    <mergeCell ref="A8:Y8"/>
    <mergeCell ref="A9:Y9"/>
    <mergeCell ref="E10:F10"/>
    <mergeCell ref="N10:O10"/>
    <mergeCell ref="P10:S10"/>
    <mergeCell ref="G10:M10"/>
    <mergeCell ref="D133:E133"/>
    <mergeCell ref="S133:T133"/>
    <mergeCell ref="D134:E134"/>
    <mergeCell ref="S134:T134"/>
    <mergeCell ref="D128:E128"/>
    <mergeCell ref="S128:T128"/>
    <mergeCell ref="S129:T129"/>
    <mergeCell ref="S130:T130"/>
    <mergeCell ref="D131:E131"/>
    <mergeCell ref="S131:T131"/>
    <mergeCell ref="C12:C14"/>
    <mergeCell ref="O12:O14"/>
    <mergeCell ref="D132:E132"/>
    <mergeCell ref="D126:E126"/>
    <mergeCell ref="O126:P126"/>
    <mergeCell ref="D127:E127"/>
    <mergeCell ref="D12:G12"/>
    <mergeCell ref="H12:J12"/>
    <mergeCell ref="K12:N12"/>
    <mergeCell ref="P12:U12"/>
    <mergeCell ref="E125:T125"/>
    <mergeCell ref="V12:V14"/>
    <mergeCell ref="W12:W14"/>
    <mergeCell ref="X12:X14"/>
    <mergeCell ref="Y12:Y14"/>
    <mergeCell ref="L134:M135"/>
    <mergeCell ref="L132:M133"/>
    <mergeCell ref="L128:M129"/>
    <mergeCell ref="L130:M131"/>
    <mergeCell ref="S135:T135"/>
    <mergeCell ref="S132:T132"/>
    <mergeCell ref="Q126:R126"/>
    <mergeCell ref="S126:T126"/>
    <mergeCell ref="S127:T127"/>
    <mergeCell ref="A122:Y122"/>
    <mergeCell ref="A12:A14"/>
    <mergeCell ref="B12:B14"/>
  </mergeCells>
  <conditionalFormatting sqref="D15:N121 D123:N124">
    <cfRule type="cellIs" dxfId="2" priority="3" stopIfTrue="1" operator="equal">
      <formula>0</formula>
    </cfRule>
  </conditionalFormatting>
  <conditionalFormatting sqref="P15:T121 P123:T124">
    <cfRule type="expression" dxfId="1" priority="5" stopIfTrue="1">
      <formula>($U15="")</formula>
    </cfRule>
  </conditionalFormatting>
  <conditionalFormatting sqref="V15:Y121 A15:A124 V123:Y124">
    <cfRule type="expression" dxfId="0" priority="4" stopIfTrue="1">
      <formula>"$V17&lt;40"</formula>
    </cfRule>
  </conditionalFormatting>
  <dataValidations count="4">
    <dataValidation type="decimal" errorStyle="warning" allowBlank="1" showErrorMessage="1" errorTitle="INVALID DATA" error="THE VALUE IN THIS CELL SHOULD BE NON-NEGATIVE LESS THAN 100" sqref="P128:P135" xr:uid="{00000000-0002-0000-0000-000000000000}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28:T135" xr:uid="{00000000-0002-0000-0000-000001000000}">
      <formula1>0</formula1>
      <formula2>100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15:V121 V123:V124" xr:uid="{00000000-0002-0000-0000-000002000000}">
      <formula1>0</formula1>
      <formula2>100</formula2>
    </dataValidation>
    <dataValidation type="decimal" allowBlank="1" showInputMessage="1" showErrorMessage="1" sqref="D15:U121 D123:U124" xr:uid="{00000000-0002-0000-0000-000003000000}">
      <formula1>0</formula1>
      <formula2>D$14</formula2>
    </dataValidation>
  </dataValidations>
  <pageMargins left="0.70866141732283472" right="0.70866141732283472" top="0.74803149606299213" bottom="1.1023622047244095" header="0.51181102362204722" footer="0.31496062992125984"/>
  <pageSetup scale="34" fitToHeight="0" orientation="landscape" useFirstPageNumber="1" r:id="rId1"/>
  <headerFooter alignWithMargins="0">
    <oddFooter>&amp;L&amp;26Internal Examiner __________________________Date________________________
External Examiner __________________________Date________________________
Chairman of Department_____________________Date________________________&amp;R&amp;"-,Bold"&amp;14Page &amp;P of &amp;N</oddFooter>
  </headerFooter>
  <rowBreaks count="3" manualBreakCount="3">
    <brk id="36" max="24" man="1"/>
    <brk id="69" max="24" man="1"/>
    <brk id="104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2" sqref="F2"/>
    </sheetView>
  </sheetViews>
  <sheetFormatPr defaultColWidth="9" defaultRowHeight="14.4"/>
  <cols>
    <col min="1" max="1" width="14.6640625" customWidth="1"/>
    <col min="3" max="3" width="31.5546875" customWidth="1"/>
    <col min="5" max="5" width="14.6640625" customWidth="1"/>
    <col min="6" max="6" width="11.6640625" customWidth="1"/>
  </cols>
  <sheetData>
    <row r="1" spans="1:6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SOE</vt:lpstr>
      <vt:lpstr>SYS</vt:lpstr>
      <vt:lpstr>SOE!Print_Area</vt:lpstr>
      <vt:lpstr>SOE!Print_Titles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Tolstoy</dc:creator>
  <cp:lastModifiedBy>Morris</cp:lastModifiedBy>
  <cp:lastPrinted>2023-08-30T08:20:01Z</cp:lastPrinted>
  <dcterms:created xsi:type="dcterms:W3CDTF">2016-06-02T13:24:30Z</dcterms:created>
  <dcterms:modified xsi:type="dcterms:W3CDTF">2023-08-30T08:20:08Z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